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8235" activeTab="1"/>
  </bookViews>
  <sheets>
    <sheet name="DIAP" sheetId="1" r:id="rId1"/>
    <sheet name="         Rutina diaria         " sheetId="2" r:id="rId2"/>
  </sheets>
  <definedNames>
    <definedName name="_xlnm.Print_Area" localSheetId="1">'         Rutina diaria         '!$K$6:$AT$66</definedName>
  </definedNames>
  <calcPr fullCalcOnLoad="1"/>
</workbook>
</file>

<file path=xl/sharedStrings.xml><?xml version="1.0" encoding="utf-8"?>
<sst xmlns="http://schemas.openxmlformats.org/spreadsheetml/2006/main" count="195" uniqueCount="170">
  <si>
    <t>SE RUEGA CONFIRMAR LA RECEPCIÓN DEL PRESENTE ARCHIVO.</t>
  </si>
  <si>
    <t>Diego Fernando Eiras</t>
  </si>
  <si>
    <t>www.diap.com.ar</t>
  </si>
  <si>
    <t>VETERINARIO MP 8197 MN 7104</t>
  </si>
  <si>
    <t xml:space="preserve">El contenido del presente archivo es confidencial, privado y de uso exclusivo de los destinatarios a los cuales está </t>
  </si>
  <si>
    <t xml:space="preserve">cuales está dirigido, pudiendo contener información legalmente protegida. Quedando prohibida la revisión, divulgación, </t>
  </si>
  <si>
    <t xml:space="preserve">publicación y/o acción en relación con esta información por personas o entidades distintas al destinatario. </t>
  </si>
  <si>
    <t>Si usted recibió el presente archivo por error, por favor tenga la amabilidad de eliminarlo de su sistema.</t>
  </si>
  <si>
    <t>PARA VER SU INFORME SELECCIONE LA ETIQUETA DE COLOR QUE SE ENCUENTRA DEBAJO DE ESTE CARTEL</t>
  </si>
  <si>
    <t>sexo para 2º hoja</t>
  </si>
  <si>
    <t>Fecha</t>
  </si>
  <si>
    <t>Protocolos</t>
  </si>
  <si>
    <t>Paciente</t>
  </si>
  <si>
    <t>Raza</t>
  </si>
  <si>
    <t>Sexo</t>
  </si>
  <si>
    <t>Edad</t>
  </si>
  <si>
    <t>Veterinaria</t>
  </si>
  <si>
    <t>Partido</t>
  </si>
  <si>
    <t>Localidad</t>
  </si>
  <si>
    <t>Hto%</t>
  </si>
  <si>
    <t>PTg/dl</t>
  </si>
  <si>
    <t>IR</t>
  </si>
  <si>
    <t>Leuco</t>
  </si>
  <si>
    <t>EN</t>
  </si>
  <si>
    <t>NI</t>
  </si>
  <si>
    <t>NC</t>
  </si>
  <si>
    <t>NS</t>
  </si>
  <si>
    <t>E</t>
  </si>
  <si>
    <t>L</t>
  </si>
  <si>
    <t>MN</t>
  </si>
  <si>
    <t xml:space="preserve">Parasitemia % </t>
  </si>
  <si>
    <t>Cuadro Rojo</t>
  </si>
  <si>
    <t>Leucograma</t>
  </si>
  <si>
    <t>Urea</t>
  </si>
  <si>
    <t>Creatinina</t>
  </si>
  <si>
    <t>Glucemia</t>
  </si>
  <si>
    <t>Proteinas</t>
  </si>
  <si>
    <t>Albúmina</t>
  </si>
  <si>
    <t>GPT</t>
  </si>
  <si>
    <t xml:space="preserve">FAS </t>
  </si>
  <si>
    <t>Teléfono predeterminado:</t>
  </si>
  <si>
    <t>&lt;-Cap.Kno.-&gt;</t>
  </si>
  <si>
    <t>Apolo</t>
  </si>
  <si>
    <t xml:space="preserve"> </t>
  </si>
  <si>
    <t>2º hoja</t>
  </si>
  <si>
    <t>Ancylostoma</t>
  </si>
  <si>
    <t>Ohioensis</t>
  </si>
  <si>
    <t>Toxocara</t>
  </si>
  <si>
    <t>Trichuris</t>
  </si>
  <si>
    <t>Sarcocystis</t>
  </si>
  <si>
    <t>Giardia</t>
  </si>
  <si>
    <t>I Canis</t>
  </si>
  <si>
    <t>Hammondia</t>
  </si>
  <si>
    <t>Dipylidium</t>
  </si>
  <si>
    <t>Crypstospo.</t>
  </si>
  <si>
    <t>Toxo leonina</t>
  </si>
  <si>
    <t>otra</t>
  </si>
  <si>
    <t>Ruibal</t>
  </si>
  <si>
    <t>3º hoja</t>
  </si>
  <si>
    <t>Di Bernardo</t>
  </si>
  <si>
    <t>Bono</t>
  </si>
  <si>
    <t>Canino</t>
  </si>
  <si>
    <t>Informe de Laboratorio</t>
  </si>
  <si>
    <t>no se imprime:</t>
  </si>
  <si>
    <t>IMPRIMIR POR 2</t>
  </si>
  <si>
    <t>babesia</t>
  </si>
  <si>
    <t>Labrador</t>
  </si>
  <si>
    <t>♂</t>
  </si>
  <si>
    <t>2 años</t>
  </si>
  <si>
    <t>fmruibal@yahoo.com.ar</t>
  </si>
  <si>
    <t>Hist</t>
  </si>
  <si>
    <t>011-15-61449846</t>
  </si>
  <si>
    <t>Recepción de muestra:</t>
  </si>
  <si>
    <t>Fecha de informe:</t>
  </si>
  <si>
    <t>Cito</t>
  </si>
  <si>
    <t>Ranelagh</t>
  </si>
  <si>
    <t>IFI</t>
  </si>
  <si>
    <t>Protocolo Nº:</t>
  </si>
  <si>
    <t>HC:</t>
  </si>
  <si>
    <t>Solicita:</t>
  </si>
  <si>
    <t>Bacterio</t>
  </si>
  <si>
    <t>Lepto</t>
  </si>
  <si>
    <t>Uro-cál</t>
  </si>
  <si>
    <t>Propietario:</t>
  </si>
  <si>
    <t>Nombre del paciente:</t>
  </si>
  <si>
    <t>Hormo</t>
  </si>
  <si>
    <t>Especie:</t>
  </si>
  <si>
    <t>Raza:</t>
  </si>
  <si>
    <t>Sexo:</t>
  </si>
  <si>
    <t>Edad:</t>
  </si>
  <si>
    <t xml:space="preserve">Estudio solicitado:  </t>
  </si>
  <si>
    <t>Resultados</t>
  </si>
  <si>
    <t>Valores de Referencia</t>
  </si>
  <si>
    <t>Hematología</t>
  </si>
  <si>
    <t>Unidades</t>
  </si>
  <si>
    <t>%</t>
  </si>
  <si>
    <t>Vallor hallado</t>
  </si>
  <si>
    <t>Perro</t>
  </si>
  <si>
    <t>Gato</t>
  </si>
  <si>
    <t>Hematocrito</t>
  </si>
  <si>
    <t>37-55</t>
  </si>
  <si>
    <t>30-45</t>
  </si>
  <si>
    <t>Sólidos totales</t>
  </si>
  <si>
    <t>g/dl</t>
  </si>
  <si>
    <t>6-7.9</t>
  </si>
  <si>
    <t>6-8.2</t>
  </si>
  <si>
    <t>Hemoglobina</t>
  </si>
  <si>
    <t>12 a 18</t>
  </si>
  <si>
    <t>8 a 15</t>
  </si>
  <si>
    <t>Recuento G. Rojos</t>
  </si>
  <si>
    <t>millones/ul</t>
  </si>
  <si>
    <t>5,5 a 8,5</t>
  </si>
  <si>
    <t>5 a 10</t>
  </si>
  <si>
    <t>VCM</t>
  </si>
  <si>
    <t>fL</t>
  </si>
  <si>
    <t>60 a 77</t>
  </si>
  <si>
    <t>39 a 55</t>
  </si>
  <si>
    <t>HCM</t>
  </si>
  <si>
    <t>pg</t>
  </si>
  <si>
    <t>19,5 a 24,5</t>
  </si>
  <si>
    <t>12,5 a 17,5</t>
  </si>
  <si>
    <t>CHCM</t>
  </si>
  <si>
    <t>32 a 36</t>
  </si>
  <si>
    <t>30 a 36</t>
  </si>
  <si>
    <t>miles/ul</t>
  </si>
  <si>
    <t>6 a 18</t>
  </si>
  <si>
    <t>5,5 a 19,5</t>
  </si>
  <si>
    <t>---------------</t>
  </si>
  <si>
    <t>suma de células extra leuco:</t>
  </si>
  <si>
    <t>Neutrófilos en banda</t>
  </si>
  <si>
    <t>/ul</t>
  </si>
  <si>
    <t>Hasta 300</t>
  </si>
  <si>
    <t>Neutrófilos segmentados</t>
  </si>
  <si>
    <t>3000 a 11500</t>
  </si>
  <si>
    <t>2500 a 12500</t>
  </si>
  <si>
    <t>Eosinófilos</t>
  </si>
  <si>
    <t>100 a 1250</t>
  </si>
  <si>
    <t>0 a 1500</t>
  </si>
  <si>
    <t>Basófilos</t>
  </si>
  <si>
    <t>0 a 50</t>
  </si>
  <si>
    <t>Linfocitos</t>
  </si>
  <si>
    <t>1000 a 4800</t>
  </si>
  <si>
    <t>1500 a 7000</t>
  </si>
  <si>
    <t>Monocitos</t>
  </si>
  <si>
    <t>150 a 1350</t>
  </si>
  <si>
    <t>0 a 850</t>
  </si>
  <si>
    <t>Recuento plaquetario</t>
  </si>
  <si>
    <t>150 a 500</t>
  </si>
  <si>
    <t xml:space="preserve">300 a 700 </t>
  </si>
  <si>
    <t>Microfilarias (capilar)</t>
  </si>
  <si>
    <t>no se observan</t>
  </si>
  <si>
    <t>Hemoparásitos (frotis)</t>
  </si>
  <si>
    <t>Los valores hematológicos se obtienen mediante un procedimiento mixto que combina técnicas tradicionales (manuales) y automatizadas (Abacus-Diatron).</t>
  </si>
  <si>
    <t>Bioquímica sanguínea</t>
  </si>
  <si>
    <t>Urea (Enzimático UV)</t>
  </si>
  <si>
    <t>mg/dl</t>
  </si>
  <si>
    <t>15 - 50</t>
  </si>
  <si>
    <t>30 - 60</t>
  </si>
  <si>
    <t>Creatinina (Jaffe)</t>
  </si>
  <si>
    <t>Hasta 1,5</t>
  </si>
  <si>
    <t>Glucosa (Enzimático)</t>
  </si>
  <si>
    <t>60 - 110</t>
  </si>
  <si>
    <t>60 - 140</t>
  </si>
  <si>
    <t xml:space="preserve">GOT (AST) (IFCC, sin PP) </t>
  </si>
  <si>
    <t>U/L</t>
  </si>
  <si>
    <t xml:space="preserve">10 a 60 </t>
  </si>
  <si>
    <t>GPT (ALT) (IFCC, sin PP)</t>
  </si>
  <si>
    <t>Observaciones/Diagnóstico hematológico:</t>
  </si>
  <si>
    <r>
      <t>Para consultas sobre el presente informe llame al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011-4242-5489</t>
    </r>
    <r>
      <rPr>
        <sz val="12"/>
        <rFont val="Arial"/>
        <family val="0"/>
      </rPr>
      <t xml:space="preserve"> y mencione el número de protocolo:</t>
    </r>
  </si>
  <si>
    <t xml:space="preserve">                                               Rutina Sanguínea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</si>
</sst>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;@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 * #,##0.0_ ;_ * \-#,##0.0_ ;_ * &quot;-&quot;??_ ;_ @_ "/>
    <numFmt numFmtId="195" formatCode="[$-40A]dddd\,\ dd&quot; de &quot;mmmm&quot; de &quot;yyyy"/>
    <numFmt numFmtId="196" formatCode="0.00000"/>
    <numFmt numFmtId="197" formatCode="0.0000"/>
    <numFmt numFmtId="198" formatCode="0.000"/>
    <numFmt numFmtId="199" formatCode="[$-2C0A]dddd\,\ dd&quot; de &quot;mmmm&quot; de &quot;yyyy"/>
    <numFmt numFmtId="200" formatCode="dd/mm/yyyy;@"/>
    <numFmt numFmtId="201" formatCode="d/m/yy;@"/>
    <numFmt numFmtId="202" formatCode="mm/dd/yy;@"/>
    <numFmt numFmtId="203" formatCode="&quot;$&quot;\ #,##0"/>
    <numFmt numFmtId="204" formatCode="[$-2C0A]hh:mm:ss\ AM/PM"/>
    <numFmt numFmtId="205" formatCode="0.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31"/>
      <name val="Arial"/>
      <family val="0"/>
    </font>
    <font>
      <b/>
      <sz val="10"/>
      <name val="Bell MT"/>
      <family val="1"/>
    </font>
    <font>
      <sz val="10"/>
      <color indexed="41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1"/>
      <name val="Arial"/>
      <family val="2"/>
    </font>
    <font>
      <sz val="18.5"/>
      <name val="Bookman Old Style"/>
      <family val="1"/>
    </font>
    <font>
      <sz val="19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0"/>
    </font>
    <font>
      <sz val="6.5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0"/>
    </font>
    <font>
      <i/>
      <sz val="10"/>
      <name val="Times New Roman"/>
      <family val="1"/>
    </font>
    <font>
      <sz val="11"/>
      <name val="Arial"/>
      <family val="2"/>
    </font>
    <font>
      <sz val="8"/>
      <color indexed="8"/>
      <name val="Bookman Old Style"/>
      <family val="0"/>
    </font>
    <font>
      <sz val="11"/>
      <color indexed="8"/>
      <name val="Times New Roman"/>
      <family val="0"/>
    </font>
    <font>
      <i/>
      <sz val="12"/>
      <name val="Times New Roman"/>
      <family val="1"/>
    </font>
    <font>
      <b/>
      <sz val="3"/>
      <name val="Arial"/>
      <family val="0"/>
    </font>
    <font>
      <b/>
      <sz val="2.5"/>
      <name val="Arial"/>
      <family val="0"/>
    </font>
    <font>
      <sz val="2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hair"/>
      <top style="hair"/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hair"/>
      <top style="thin">
        <color indexed="9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 style="thin"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3" borderId="0" xfId="0" applyFont="1" applyFill="1" applyAlignment="1">
      <alignment/>
    </xf>
    <xf numFmtId="14" fontId="6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center" shrinkToFit="1" readingOrder="1"/>
    </xf>
    <xf numFmtId="0" fontId="11" fillId="2" borderId="6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shrinkToFit="1" readingOrder="1"/>
    </xf>
    <xf numFmtId="0" fontId="11" fillId="2" borderId="7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49" fontId="0" fillId="3" borderId="0" xfId="0" applyNumberFormat="1" applyFont="1" applyFill="1" applyAlignment="1">
      <alignment horizontal="center" wrapText="1"/>
    </xf>
    <xf numFmtId="0" fontId="9" fillId="2" borderId="9" xfId="0" applyFont="1" applyFill="1" applyBorder="1" applyAlignment="1">
      <alignment/>
    </xf>
    <xf numFmtId="0" fontId="15" fillId="2" borderId="10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6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/>
    </xf>
    <xf numFmtId="0" fontId="15" fillId="2" borderId="19" xfId="0" applyFont="1" applyFill="1" applyBorder="1" applyAlignment="1">
      <alignment/>
    </xf>
    <xf numFmtId="0" fontId="9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5" fillId="2" borderId="5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0" fontId="9" fillId="2" borderId="20" xfId="0" applyFont="1" applyFill="1" applyBorder="1" applyAlignment="1">
      <alignment/>
    </xf>
    <xf numFmtId="0" fontId="15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2" borderId="22" xfId="0" applyFont="1" applyFill="1" applyBorder="1" applyAlignment="1">
      <alignment/>
    </xf>
    <xf numFmtId="0" fontId="14" fillId="2" borderId="0" xfId="0" applyFont="1" applyFill="1" applyBorder="1" applyAlignment="1">
      <alignment horizontal="left" vertical="center" indent="12"/>
    </xf>
    <xf numFmtId="0" fontId="19" fillId="0" borderId="0" xfId="0" applyFont="1" applyBorder="1" applyAlignment="1">
      <alignment horizontal="center"/>
    </xf>
    <xf numFmtId="0" fontId="20" fillId="4" borderId="23" xfId="0" applyFont="1" applyFill="1" applyBorder="1" applyAlignment="1">
      <alignment/>
    </xf>
    <xf numFmtId="0" fontId="20" fillId="4" borderId="24" xfId="0" applyFont="1" applyFill="1" applyBorder="1" applyAlignment="1">
      <alignment/>
    </xf>
    <xf numFmtId="0" fontId="20" fillId="4" borderId="0" xfId="0" applyFont="1" applyFill="1" applyBorder="1" applyAlignment="1">
      <alignment horizontal="center"/>
    </xf>
    <xf numFmtId="1" fontId="19" fillId="0" borderId="25" xfId="0" applyNumberFormat="1" applyFont="1" applyBorder="1" applyAlignment="1">
      <alignment/>
    </xf>
    <xf numFmtId="1" fontId="19" fillId="0" borderId="26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1" fontId="21" fillId="0" borderId="27" xfId="0" applyNumberFormat="1" applyFont="1" applyBorder="1" applyAlignment="1">
      <alignment/>
    </xf>
    <xf numFmtId="1" fontId="21" fillId="0" borderId="7" xfId="0" applyNumberFormat="1" applyFont="1" applyBorder="1" applyAlignment="1">
      <alignment vertical="center"/>
    </xf>
    <xf numFmtId="1" fontId="19" fillId="0" borderId="28" xfId="0" applyNumberFormat="1" applyFont="1" applyBorder="1" applyAlignment="1">
      <alignment/>
    </xf>
    <xf numFmtId="1" fontId="19" fillId="0" borderId="29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/>
    </xf>
    <xf numFmtId="1" fontId="19" fillId="0" borderId="7" xfId="0" applyNumberFormat="1" applyFont="1" applyBorder="1" applyAlignment="1">
      <alignment vertical="center"/>
    </xf>
    <xf numFmtId="0" fontId="9" fillId="0" borderId="0" xfId="0" applyFont="1" applyFill="1" applyBorder="1" applyAlignment="1" quotePrefix="1">
      <alignment horizontal="right" indent="2"/>
    </xf>
    <xf numFmtId="1" fontId="9" fillId="0" borderId="0" xfId="0" applyNumberFormat="1" applyFont="1" applyFill="1" applyBorder="1" applyAlignment="1">
      <alignment horizontal="right" indent="2"/>
    </xf>
    <xf numFmtId="1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0" xfId="0" applyFont="1" applyBorder="1" applyAlignment="1">
      <alignment horizontal="left" vertical="center"/>
    </xf>
    <xf numFmtId="0" fontId="9" fillId="2" borderId="0" xfId="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9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2" borderId="37" xfId="0" applyFill="1" applyBorder="1" applyAlignment="1">
      <alignment/>
    </xf>
    <xf numFmtId="0" fontId="23" fillId="2" borderId="0" xfId="0" applyNumberFormat="1" applyFont="1" applyFill="1" applyBorder="1" applyAlignment="1">
      <alignment horizontal="left"/>
    </xf>
    <xf numFmtId="0" fontId="9" fillId="2" borderId="3" xfId="0" applyNumberFormat="1" applyFon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9" fillId="2" borderId="3" xfId="0" applyNumberFormat="1" applyFon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3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0" fontId="0" fillId="2" borderId="4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15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5" fillId="5" borderId="38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 indent="1"/>
    </xf>
    <xf numFmtId="0" fontId="0" fillId="2" borderId="22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center" vertical="center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0" fillId="6" borderId="45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/>
    </xf>
    <xf numFmtId="0" fontId="20" fillId="4" borderId="52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42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1" fontId="19" fillId="0" borderId="42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0" fontId="11" fillId="2" borderId="5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4" fillId="2" borderId="2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22" xfId="0" applyBorder="1" applyAlignment="1">
      <alignment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2" borderId="29" xfId="0" applyNumberFormat="1" applyFill="1" applyBorder="1" applyAlignment="1">
      <alignment horizontal="center"/>
    </xf>
    <xf numFmtId="0" fontId="0" fillId="2" borderId="43" xfId="0" applyNumberFormat="1" applyFill="1" applyBorder="1" applyAlignment="1">
      <alignment horizontal="center"/>
    </xf>
    <xf numFmtId="0" fontId="0" fillId="2" borderId="28" xfId="0" applyNumberFormat="1" applyFill="1" applyBorder="1" applyAlignment="1">
      <alignment horizontal="center"/>
    </xf>
    <xf numFmtId="0" fontId="21" fillId="0" borderId="55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0" fontId="19" fillId="0" borderId="56" xfId="0" applyNumberFormat="1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57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59" xfId="0" applyFont="1" applyBorder="1" applyAlignment="1">
      <alignment horizontal="left" vertical="center"/>
    </xf>
    <xf numFmtId="49" fontId="19" fillId="0" borderId="57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64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21" fillId="7" borderId="42" xfId="0" applyNumberFormat="1" applyFont="1" applyFill="1" applyBorder="1" applyAlignment="1">
      <alignment horizontal="center" vertical="center"/>
    </xf>
    <xf numFmtId="1" fontId="21" fillId="7" borderId="44" xfId="0" applyNumberFormat="1" applyFont="1" applyFill="1" applyBorder="1" applyAlignment="1">
      <alignment horizontal="center" vertical="center"/>
    </xf>
    <xf numFmtId="173" fontId="0" fillId="0" borderId="29" xfId="0" applyNumberFormat="1" applyFont="1" applyBorder="1" applyAlignment="1">
      <alignment horizontal="center"/>
    </xf>
    <xf numFmtId="173" fontId="0" fillId="0" borderId="43" xfId="0" applyNumberFormat="1" applyFont="1" applyBorder="1" applyAlignment="1">
      <alignment horizontal="center"/>
    </xf>
    <xf numFmtId="173" fontId="0" fillId="0" borderId="28" xfId="0" applyNumberFormat="1" applyFont="1" applyBorder="1" applyAlignment="1">
      <alignment horizontal="center"/>
    </xf>
    <xf numFmtId="0" fontId="19" fillId="0" borderId="42" xfId="0" applyNumberFormat="1" applyFont="1" applyBorder="1" applyAlignment="1">
      <alignment horizontal="center"/>
    </xf>
    <xf numFmtId="0" fontId="19" fillId="0" borderId="43" xfId="0" applyNumberFormat="1" applyFont="1" applyBorder="1" applyAlignment="1">
      <alignment horizontal="center"/>
    </xf>
    <xf numFmtId="0" fontId="19" fillId="0" borderId="44" xfId="0" applyNumberFormat="1" applyFont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left" vertical="center"/>
    </xf>
    <xf numFmtId="0" fontId="13" fillId="2" borderId="68" xfId="0" applyFont="1" applyFill="1" applyBorder="1" applyAlignment="1">
      <alignment horizontal="left" vertical="center"/>
    </xf>
    <xf numFmtId="0" fontId="13" fillId="2" borderId="69" xfId="0" applyFont="1" applyFill="1" applyBorder="1" applyAlignment="1">
      <alignment horizontal="left" vertical="center"/>
    </xf>
    <xf numFmtId="0" fontId="13" fillId="2" borderId="70" xfId="0" applyFont="1" applyFill="1" applyBorder="1" applyAlignment="1">
      <alignment horizontal="left" vertical="center"/>
    </xf>
    <xf numFmtId="0" fontId="13" fillId="2" borderId="71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left" vertical="center"/>
    </xf>
    <xf numFmtId="0" fontId="14" fillId="2" borderId="68" xfId="0" applyFont="1" applyFill="1" applyBorder="1" applyAlignment="1">
      <alignment horizontal="left" vertical="center"/>
    </xf>
    <xf numFmtId="0" fontId="14" fillId="2" borderId="69" xfId="0" applyFont="1" applyFill="1" applyBorder="1" applyAlignment="1">
      <alignment horizontal="left" vertical="center"/>
    </xf>
    <xf numFmtId="0" fontId="14" fillId="2" borderId="70" xfId="0" applyFont="1" applyFill="1" applyBorder="1" applyAlignment="1">
      <alignment horizontal="left" vertical="center"/>
    </xf>
    <xf numFmtId="0" fontId="14" fillId="2" borderId="71" xfId="0" applyFont="1" applyFill="1" applyBorder="1" applyAlignment="1">
      <alignment horizontal="left" vertical="center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172" fontId="14" fillId="2" borderId="72" xfId="0" applyNumberFormat="1" applyFont="1" applyFill="1" applyBorder="1" applyAlignment="1">
      <alignment horizontal="left" vertical="center"/>
    </xf>
    <xf numFmtId="172" fontId="14" fillId="2" borderId="73" xfId="0" applyNumberFormat="1" applyFont="1" applyFill="1" applyBorder="1" applyAlignment="1">
      <alignment horizontal="left" vertical="center"/>
    </xf>
    <xf numFmtId="172" fontId="14" fillId="2" borderId="74" xfId="0" applyNumberFormat="1" applyFont="1" applyFill="1" applyBorder="1" applyAlignment="1">
      <alignment horizontal="left" vertical="center"/>
    </xf>
    <xf numFmtId="172" fontId="14" fillId="2" borderId="19" xfId="0" applyNumberFormat="1" applyFont="1" applyFill="1" applyBorder="1" applyAlignment="1">
      <alignment horizontal="left" vertical="center"/>
    </xf>
    <xf numFmtId="172" fontId="14" fillId="2" borderId="75" xfId="0" applyNumberFormat="1" applyFont="1" applyFill="1" applyBorder="1" applyAlignment="1">
      <alignment horizontal="left" vertical="center"/>
    </xf>
    <xf numFmtId="172" fontId="14" fillId="2" borderId="76" xfId="0" applyNumberFormat="1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 shrinkToFit="1" readingOrder="1"/>
    </xf>
    <xf numFmtId="0" fontId="3" fillId="2" borderId="46" xfId="0" applyFont="1" applyFill="1" applyBorder="1" applyAlignment="1">
      <alignment horizontal="center" vertical="center" shrinkToFit="1" readingOrder="1"/>
    </xf>
    <xf numFmtId="0" fontId="3" fillId="2" borderId="47" xfId="0" applyFont="1" applyFill="1" applyBorder="1" applyAlignment="1">
      <alignment horizontal="center" vertical="center" shrinkToFit="1" readingOrder="1"/>
    </xf>
    <xf numFmtId="0" fontId="3" fillId="2" borderId="77" xfId="0" applyFont="1" applyFill="1" applyBorder="1" applyAlignment="1">
      <alignment horizontal="center" vertical="center" shrinkToFit="1" readingOrder="1"/>
    </xf>
    <xf numFmtId="0" fontId="3" fillId="2" borderId="0" xfId="0" applyFont="1" applyFill="1" applyBorder="1" applyAlignment="1">
      <alignment horizontal="center" vertical="center" shrinkToFit="1" readingOrder="1"/>
    </xf>
    <xf numFmtId="0" fontId="3" fillId="2" borderId="78" xfId="0" applyFont="1" applyFill="1" applyBorder="1" applyAlignment="1">
      <alignment horizontal="center" vertical="center" shrinkToFit="1" readingOrder="1"/>
    </xf>
    <xf numFmtId="0" fontId="3" fillId="2" borderId="48" xfId="0" applyFont="1" applyFill="1" applyBorder="1" applyAlignment="1">
      <alignment horizontal="center" vertical="center" shrinkToFit="1" readingOrder="1"/>
    </xf>
    <xf numFmtId="0" fontId="3" fillId="2" borderId="49" xfId="0" applyFont="1" applyFill="1" applyBorder="1" applyAlignment="1">
      <alignment horizontal="center" vertical="center" shrinkToFit="1" readingOrder="1"/>
    </xf>
    <xf numFmtId="0" fontId="3" fillId="2" borderId="50" xfId="0" applyFont="1" applyFill="1" applyBorder="1" applyAlignment="1">
      <alignment horizontal="center" vertical="center" shrinkToFit="1" readingOrder="1"/>
    </xf>
    <xf numFmtId="0" fontId="13" fillId="2" borderId="19" xfId="0" applyFont="1" applyFill="1" applyBorder="1" applyAlignment="1">
      <alignment horizontal="left" vertical="center"/>
    </xf>
    <xf numFmtId="0" fontId="13" fillId="2" borderId="75" xfId="0" applyFont="1" applyFill="1" applyBorder="1" applyAlignment="1">
      <alignment horizontal="left" vertical="center"/>
    </xf>
    <xf numFmtId="0" fontId="13" fillId="2" borderId="76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7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14" fillId="2" borderId="76" xfId="0" applyFont="1" applyFill="1" applyBorder="1" applyAlignment="1">
      <alignment horizontal="left" vertical="center"/>
    </xf>
    <xf numFmtId="0" fontId="13" fillId="2" borderId="72" xfId="0" applyFont="1" applyFill="1" applyBorder="1" applyAlignment="1">
      <alignment horizontal="left" vertical="center"/>
    </xf>
    <xf numFmtId="0" fontId="13" fillId="2" borderId="73" xfId="0" applyFont="1" applyFill="1" applyBorder="1" applyAlignment="1">
      <alignment horizontal="left" vertical="center"/>
    </xf>
    <xf numFmtId="0" fontId="13" fillId="2" borderId="74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ill>
        <patternFill patternType="none">
          <bgColor indexed="65"/>
        </patternFill>
      </fill>
      <border/>
    </dxf>
    <dxf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auto val="1"/>
        <c:lblOffset val="100"/>
        <c:noMultiLvlLbl val="0"/>
      </c:catAx>
      <c:valAx>
        <c:axId val="6639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589362"/>
        <c:axId val="43651075"/>
      </c:line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auto val="1"/>
        <c:lblOffset val="100"/>
        <c:noMultiLvlLbl val="0"/>
      </c:catAx>
      <c:valAx>
        <c:axId val="4365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#¡REF!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315356"/>
        <c:axId val="46076157"/>
      </c:lineChart>
      <c:catAx>
        <c:axId val="573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auto val="1"/>
        <c:lblOffset val="100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032230"/>
        <c:axId val="41181207"/>
      </c:lineChart>
      <c:catAx>
        <c:axId val="120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marker val="1"/>
        <c:axId val="35086544"/>
        <c:axId val="47343441"/>
      </c:lineChart>
      <c:catAx>
        <c:axId val="3508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auto val="1"/>
        <c:lblOffset val="100"/>
        <c:noMultiLvlLbl val="0"/>
      </c:cat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auto val="1"/>
        <c:lblOffset val="100"/>
        <c:noMultiLvlLbl val="0"/>
      </c:catAx>
      <c:valAx>
        <c:axId val="4049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9487"/>
        <c:crosses val="autoZero"/>
        <c:auto val="1"/>
        <c:lblOffset val="100"/>
        <c:noMultiLvlLbl val="0"/>
      </c:cat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auto val="1"/>
        <c:lblOffset val="100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marker val="1"/>
        <c:axId val="8600140"/>
        <c:axId val="10292397"/>
      </c:lineChart>
      <c:catAx>
        <c:axId val="86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7"/>
            </c:numLit>
          </c:val>
          <c:smooth val="0"/>
        </c:ser>
        <c:marker val="1"/>
        <c:axId val="17885450"/>
        <c:axId val="26751323"/>
      </c:lineChart>
      <c:catAx>
        <c:axId val="1788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auto val="1"/>
        <c:lblOffset val="100"/>
        <c:noMultiLvlLbl val="0"/>
      </c:catAx>
      <c:valAx>
        <c:axId val="2675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auto val="1"/>
        <c:lblOffset val="100"/>
        <c:noMultiLvlLbl val="0"/>
      </c:catAx>
      <c:valAx>
        <c:axId val="1937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marker val="1"/>
        <c:axId val="40143998"/>
        <c:axId val="25751663"/>
      </c:lineChart>
      <c:catAx>
        <c:axId val="4014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Glucemia (mg/dl)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</c:numLit>
          </c:val>
          <c:smooth val="0"/>
        </c:ser>
        <c:marker val="1"/>
        <c:axId val="30438376"/>
        <c:axId val="5509929"/>
      </c:lineChart>
      <c:catAx>
        <c:axId val="3043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Muestra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 hallado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image" Target="../media/image7.emf" /><Relationship Id="rId18" Type="http://schemas.openxmlformats.org/officeDocument/2006/relationships/image" Target="../media/image4.emf" /><Relationship Id="rId19" Type="http://schemas.openxmlformats.org/officeDocument/2006/relationships/image" Target="../media/image3.emf" /><Relationship Id="rId20" Type="http://schemas.openxmlformats.org/officeDocument/2006/relationships/chart" Target="/xl/charts/chart16.xml" /><Relationship Id="rId21" Type="http://schemas.openxmlformats.org/officeDocument/2006/relationships/image" Target="../media/image2.emf" /><Relationship Id="rId22" Type="http://schemas.openxmlformats.org/officeDocument/2006/relationships/image" Target="../media/image1.emf" /><Relationship Id="rId23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142875</xdr:colOff>
      <xdr:row>25</xdr:row>
      <xdr:rowOff>0</xdr:rowOff>
    </xdr:from>
    <xdr:to>
      <xdr:col>47</xdr:col>
      <xdr:colOff>2038350</xdr:colOff>
      <xdr:row>30</xdr:row>
      <xdr:rowOff>38100</xdr:rowOff>
    </xdr:to>
    <xdr:pic>
      <xdr:nvPicPr>
        <xdr:cNvPr id="1" name="Command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876675"/>
          <a:ext cx="1895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114300</xdr:colOff>
      <xdr:row>157</xdr:row>
      <xdr:rowOff>0</xdr:rowOff>
    </xdr:from>
    <xdr:to>
      <xdr:col>46</xdr:col>
      <xdr:colOff>0</xdr:colOff>
      <xdr:row>157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48000" y="24945975"/>
          <a:ext cx="495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 sospecha de la presencia de adultos de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D. immitis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en el paciente y el resultado es negativo, consulte con el laboratorio.</a:t>
          </a:r>
        </a:p>
      </xdr:txBody>
    </xdr:sp>
    <xdr:clientData/>
  </xdr:twoCellAnchor>
  <xdr:twoCellAnchor>
    <xdr:from>
      <xdr:col>18</xdr:col>
      <xdr:colOff>114300</xdr:colOff>
      <xdr:row>157</xdr:row>
      <xdr:rowOff>0</xdr:rowOff>
    </xdr:from>
    <xdr:to>
      <xdr:col>46</xdr:col>
      <xdr:colOff>0</xdr:colOff>
      <xdr:row>157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48000" y="24945975"/>
          <a:ext cx="495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Detección de antígenos circulantes mediante ELISA inmunocromatográfico. (BVT)  Lote:                           Vto: </a:t>
          </a:r>
        </a:p>
      </xdr:txBody>
    </xdr:sp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5" name="Chart 6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114300</xdr:colOff>
      <xdr:row>157</xdr:row>
      <xdr:rowOff>0</xdr:rowOff>
    </xdr:from>
    <xdr:to>
      <xdr:col>46</xdr:col>
      <xdr:colOff>0</xdr:colOff>
      <xdr:row>157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048000" y="24945975"/>
          <a:ext cx="495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 sospecha de la presencia de adultos de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D. immitis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en el paciente y el resultado es negativo, consulte con el laboratorio.</a:t>
          </a:r>
        </a:p>
      </xdr:txBody>
    </xdr:sp>
    <xdr:clientData/>
  </xdr:twoCellAnchor>
  <xdr:twoCellAnchor>
    <xdr:from>
      <xdr:col>18</xdr:col>
      <xdr:colOff>114300</xdr:colOff>
      <xdr:row>157</xdr:row>
      <xdr:rowOff>0</xdr:rowOff>
    </xdr:from>
    <xdr:to>
      <xdr:col>46</xdr:col>
      <xdr:colOff>0</xdr:colOff>
      <xdr:row>157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048000" y="24945975"/>
          <a:ext cx="495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Detección de antígenos circulantes mediante ELISA inmunocromatográfico. (BVT)  Lote:                           Vto: </a:t>
          </a:r>
        </a:p>
      </xdr:txBody>
    </xdr:sp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8" name="Chart 10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9" name="Chart 11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0" name="Chart 12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1" name="Chart 13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2" name="Chart 14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3" name="Chart 16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4" name="Chart 17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5" name="Chart 18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6" name="Chart 19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7" name="Chart 20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8" name="Chart 21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85725</xdr:colOff>
      <xdr:row>26</xdr:row>
      <xdr:rowOff>0</xdr:rowOff>
    </xdr:from>
    <xdr:to>
      <xdr:col>44</xdr:col>
      <xdr:colOff>104775</xdr:colOff>
      <xdr:row>26</xdr:row>
      <xdr:rowOff>0</xdr:rowOff>
    </xdr:to>
    <xdr:graphicFrame>
      <xdr:nvGraphicFramePr>
        <xdr:cNvPr id="19" name="Chart 22"/>
        <xdr:cNvGraphicFramePr/>
      </xdr:nvGraphicFramePr>
      <xdr:xfrm>
        <a:off x="3743325" y="4048125"/>
        <a:ext cx="4000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66675</xdr:colOff>
      <xdr:row>57</xdr:row>
      <xdr:rowOff>0</xdr:rowOff>
    </xdr:from>
    <xdr:to>
      <xdr:col>41</xdr:col>
      <xdr:colOff>85725</xdr:colOff>
      <xdr:row>57</xdr:row>
      <xdr:rowOff>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362325" y="8753475"/>
          <a:ext cx="381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Flotación con solución de Sheather.
Sedimentación de Ritchie. </a:t>
          </a:r>
        </a:p>
      </xdr:txBody>
    </xdr:sp>
    <xdr:clientData/>
  </xdr:twoCellAnchor>
  <xdr:twoCellAnchor>
    <xdr:from>
      <xdr:col>22</xdr:col>
      <xdr:colOff>85725</xdr:colOff>
      <xdr:row>57</xdr:row>
      <xdr:rowOff>0</xdr:rowOff>
    </xdr:from>
    <xdr:to>
      <xdr:col>44</xdr:col>
      <xdr:colOff>104775</xdr:colOff>
      <xdr:row>57</xdr:row>
      <xdr:rowOff>0</xdr:rowOff>
    </xdr:to>
    <xdr:graphicFrame>
      <xdr:nvGraphicFramePr>
        <xdr:cNvPr id="21" name="Chart 26"/>
        <xdr:cNvGraphicFramePr/>
      </xdr:nvGraphicFramePr>
      <xdr:xfrm>
        <a:off x="3743325" y="8753475"/>
        <a:ext cx="4000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171450</xdr:colOff>
      <xdr:row>57</xdr:row>
      <xdr:rowOff>0</xdr:rowOff>
    </xdr:from>
    <xdr:to>
      <xdr:col>42</xdr:col>
      <xdr:colOff>114300</xdr:colOff>
      <xdr:row>57</xdr:row>
      <xdr:rowOff>0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2200275" y="8753475"/>
          <a:ext cx="5191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98000" tIns="46800" rIns="198000" bIns="4680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Si sospecha de la presencia de adultos de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D. immitis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en el paciente y el resultado es negativo, consulte con el laboratorio.</a:t>
          </a:r>
        </a:p>
      </xdr:txBody>
    </xdr:sp>
    <xdr:clientData/>
  </xdr:twoCellAnchor>
  <xdr:twoCellAnchor>
    <xdr:from>
      <xdr:col>46</xdr:col>
      <xdr:colOff>0</xdr:colOff>
      <xdr:row>45</xdr:row>
      <xdr:rowOff>0</xdr:rowOff>
    </xdr:from>
    <xdr:to>
      <xdr:col>46</xdr:col>
      <xdr:colOff>0</xdr:colOff>
      <xdr:row>46</xdr:row>
      <xdr:rowOff>142875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8001000" y="7000875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Flotación con solución de Sheather.
Sedimentación de Ritchie. </a:t>
          </a:r>
        </a:p>
      </xdr:txBody>
    </xdr:sp>
    <xdr:clientData/>
  </xdr:twoCellAnchor>
  <xdr:twoCellAnchor editAs="oneCell">
    <xdr:from>
      <xdr:col>3</xdr:col>
      <xdr:colOff>142875</xdr:colOff>
      <xdr:row>7</xdr:row>
      <xdr:rowOff>0</xdr:rowOff>
    </xdr:from>
    <xdr:to>
      <xdr:col>9</xdr:col>
      <xdr:colOff>47625</xdr:colOff>
      <xdr:row>9</xdr:row>
      <xdr:rowOff>57150</xdr:rowOff>
    </xdr:to>
    <xdr:pic>
      <xdr:nvPicPr>
        <xdr:cNvPr id="24" name="CommandButton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10668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142875</xdr:colOff>
      <xdr:row>7</xdr:row>
      <xdr:rowOff>0</xdr:rowOff>
    </xdr:from>
    <xdr:to>
      <xdr:col>47</xdr:col>
      <xdr:colOff>1133475</xdr:colOff>
      <xdr:row>9</xdr:row>
      <xdr:rowOff>57150</xdr:rowOff>
    </xdr:to>
    <xdr:pic>
      <xdr:nvPicPr>
        <xdr:cNvPr id="25" name="CommandButton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0668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16</xdr:row>
      <xdr:rowOff>57150</xdr:rowOff>
    </xdr:from>
    <xdr:to>
      <xdr:col>47</xdr:col>
      <xdr:colOff>1733550</xdr:colOff>
      <xdr:row>18</xdr:row>
      <xdr:rowOff>152400</xdr:rowOff>
    </xdr:to>
    <xdr:pic>
      <xdr:nvPicPr>
        <xdr:cNvPr id="26" name="CommandButton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10550" y="23907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57</xdr:row>
      <xdr:rowOff>0</xdr:rowOff>
    </xdr:from>
    <xdr:to>
      <xdr:col>43</xdr:col>
      <xdr:colOff>85725</xdr:colOff>
      <xdr:row>57</xdr:row>
      <xdr:rowOff>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3152775" y="8753475"/>
          <a:ext cx="439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Quimioluminiscencia </a:t>
          </a:r>
        </a:p>
      </xdr:txBody>
    </xdr:sp>
    <xdr:clientData/>
  </xdr:twoCellAnchor>
  <xdr:twoCellAnchor>
    <xdr:from>
      <xdr:col>22</xdr:col>
      <xdr:colOff>85725</xdr:colOff>
      <xdr:row>57</xdr:row>
      <xdr:rowOff>0</xdr:rowOff>
    </xdr:from>
    <xdr:to>
      <xdr:col>44</xdr:col>
      <xdr:colOff>104775</xdr:colOff>
      <xdr:row>57</xdr:row>
      <xdr:rowOff>0</xdr:rowOff>
    </xdr:to>
    <xdr:graphicFrame>
      <xdr:nvGraphicFramePr>
        <xdr:cNvPr id="28" name="Chart 45"/>
        <xdr:cNvGraphicFramePr/>
      </xdr:nvGraphicFramePr>
      <xdr:xfrm>
        <a:off x="3743325" y="8753475"/>
        <a:ext cx="4000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47</xdr:col>
      <xdr:colOff>171450</xdr:colOff>
      <xdr:row>12</xdr:row>
      <xdr:rowOff>0</xdr:rowOff>
    </xdr:from>
    <xdr:to>
      <xdr:col>47</xdr:col>
      <xdr:colOff>1714500</xdr:colOff>
      <xdr:row>14</xdr:row>
      <xdr:rowOff>104775</xdr:rowOff>
    </xdr:to>
    <xdr:pic>
      <xdr:nvPicPr>
        <xdr:cNvPr id="29" name="CommandButton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91500" y="165735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47</xdr:col>
      <xdr:colOff>104775</xdr:colOff>
      <xdr:row>31</xdr:row>
      <xdr:rowOff>57150</xdr:rowOff>
    </xdr:from>
    <xdr:to>
      <xdr:col>47</xdr:col>
      <xdr:colOff>1647825</xdr:colOff>
      <xdr:row>34</xdr:row>
      <xdr:rowOff>38100</xdr:rowOff>
    </xdr:to>
    <xdr:pic>
      <xdr:nvPicPr>
        <xdr:cNvPr id="30" name="CommandButton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24825" y="492442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5</xdr:row>
      <xdr:rowOff>152400</xdr:rowOff>
    </xdr:from>
    <xdr:to>
      <xdr:col>21</xdr:col>
      <xdr:colOff>95250</xdr:colOff>
      <xdr:row>10</xdr:row>
      <xdr:rowOff>152400</xdr:rowOff>
    </xdr:to>
    <xdr:pic>
      <xdr:nvPicPr>
        <xdr:cNvPr id="31" name="Picture 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47825" y="962025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57</xdr:row>
      <xdr:rowOff>0</xdr:rowOff>
    </xdr:from>
    <xdr:to>
      <xdr:col>42</xdr:col>
      <xdr:colOff>114300</xdr:colOff>
      <xdr:row>57</xdr:row>
      <xdr:rowOff>0</xdr:rowOff>
    </xdr:to>
    <xdr:sp>
      <xdr:nvSpPr>
        <xdr:cNvPr id="32" name="TextBox 70"/>
        <xdr:cNvSpPr txBox="1">
          <a:spLocks noChangeArrowheads="1"/>
        </xdr:cNvSpPr>
      </xdr:nvSpPr>
      <xdr:spPr>
        <a:xfrm>
          <a:off x="2200275" y="8753475"/>
          <a:ext cx="5191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98000" tIns="46800" rIns="198000" bIns="46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57</xdr:row>
      <xdr:rowOff>0</xdr:rowOff>
    </xdr:from>
    <xdr:to>
      <xdr:col>43</xdr:col>
      <xdr:colOff>142875</xdr:colOff>
      <xdr:row>57</xdr:row>
      <xdr:rowOff>0</xdr:rowOff>
    </xdr:to>
    <xdr:sp>
      <xdr:nvSpPr>
        <xdr:cNvPr id="33" name="TextBox 73"/>
        <xdr:cNvSpPr txBox="1">
          <a:spLocks noChangeArrowheads="1"/>
        </xdr:cNvSpPr>
      </xdr:nvSpPr>
      <xdr:spPr>
        <a:xfrm>
          <a:off x="2847975" y="8753475"/>
          <a:ext cx="475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42</xdr:col>
      <xdr:colOff>66675</xdr:colOff>
      <xdr:row>57</xdr:row>
      <xdr:rowOff>0</xdr:rowOff>
    </xdr:to>
    <xdr:sp>
      <xdr:nvSpPr>
        <xdr:cNvPr id="34" name="TextBox 75"/>
        <xdr:cNvSpPr txBox="1">
          <a:spLocks noChangeArrowheads="1"/>
        </xdr:cNvSpPr>
      </xdr:nvSpPr>
      <xdr:spPr>
        <a:xfrm>
          <a:off x="2676525" y="8753475"/>
          <a:ext cx="466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p.com.a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B2:J25"/>
  <sheetViews>
    <sheetView workbookViewId="0" topLeftCell="A1">
      <selection activeCell="AV8" sqref="AV8"/>
    </sheetView>
  </sheetViews>
  <sheetFormatPr defaultColWidth="11.421875" defaultRowHeight="12.75"/>
  <cols>
    <col min="1" max="1" width="4.8515625" style="0" customWidth="1"/>
  </cols>
  <sheetData>
    <row r="1" ht="13.5" thickBot="1"/>
    <row r="2" spans="2:10" ht="12.75">
      <c r="B2" s="119" t="s">
        <v>0</v>
      </c>
      <c r="C2" s="120"/>
      <c r="D2" s="120"/>
      <c r="E2" s="120"/>
      <c r="F2" s="120"/>
      <c r="G2" s="120"/>
      <c r="H2" s="120"/>
      <c r="I2" s="120"/>
      <c r="J2" s="121"/>
    </row>
    <row r="3" spans="2:10" ht="12.75">
      <c r="B3" s="122"/>
      <c r="C3" s="123"/>
      <c r="D3" s="123"/>
      <c r="E3" s="123"/>
      <c r="F3" s="123"/>
      <c r="G3" s="123"/>
      <c r="H3" s="123"/>
      <c r="I3" s="123"/>
      <c r="J3" s="124"/>
    </row>
    <row r="4" spans="2:10" ht="12.75">
      <c r="B4" s="122"/>
      <c r="C4" s="123"/>
      <c r="D4" s="123"/>
      <c r="E4" s="123"/>
      <c r="F4" s="123"/>
      <c r="G4" s="123"/>
      <c r="H4" s="123"/>
      <c r="I4" s="123"/>
      <c r="J4" s="124"/>
    </row>
    <row r="5" spans="2:10" ht="12.75">
      <c r="B5" s="122"/>
      <c r="C5" s="123"/>
      <c r="D5" s="123"/>
      <c r="E5" s="123"/>
      <c r="F5" s="123"/>
      <c r="G5" s="123"/>
      <c r="H5" s="123"/>
      <c r="I5" s="123"/>
      <c r="J5" s="124"/>
    </row>
    <row r="6" spans="2:10" ht="12.75">
      <c r="B6" s="125" t="s">
        <v>168</v>
      </c>
      <c r="C6" s="126"/>
      <c r="D6" s="126"/>
      <c r="E6" s="126"/>
      <c r="F6" s="126"/>
      <c r="G6" s="126"/>
      <c r="H6" s="126"/>
      <c r="I6" s="126"/>
      <c r="J6" s="127"/>
    </row>
    <row r="7" spans="2:10" ht="12.75">
      <c r="B7" s="125"/>
      <c r="C7" s="126"/>
      <c r="D7" s="126"/>
      <c r="E7" s="126"/>
      <c r="F7" s="126"/>
      <c r="G7" s="126"/>
      <c r="H7" s="126"/>
      <c r="I7" s="126"/>
      <c r="J7" s="127"/>
    </row>
    <row r="8" spans="2:10" ht="12.75">
      <c r="B8" s="125"/>
      <c r="C8" s="126"/>
      <c r="D8" s="126"/>
      <c r="E8" s="126"/>
      <c r="F8" s="126"/>
      <c r="G8" s="126"/>
      <c r="H8" s="126"/>
      <c r="I8" s="126"/>
      <c r="J8" s="127"/>
    </row>
    <row r="9" spans="2:10" ht="12.75">
      <c r="B9" s="125"/>
      <c r="C9" s="126"/>
      <c r="D9" s="126"/>
      <c r="E9" s="126"/>
      <c r="F9" s="126"/>
      <c r="G9" s="126"/>
      <c r="H9" s="126"/>
      <c r="I9" s="126"/>
      <c r="J9" s="127"/>
    </row>
    <row r="10" spans="2:10" ht="12.75" customHeight="1">
      <c r="B10" s="128">
        <v>112718</v>
      </c>
      <c r="C10" s="129"/>
      <c r="D10" s="129"/>
      <c r="E10" s="129"/>
      <c r="F10" s="129"/>
      <c r="G10" s="129"/>
      <c r="H10" s="129"/>
      <c r="I10" s="129"/>
      <c r="J10" s="130"/>
    </row>
    <row r="11" spans="2:10" ht="12.75" customHeight="1">
      <c r="B11" s="128"/>
      <c r="C11" s="129"/>
      <c r="D11" s="129"/>
      <c r="E11" s="129"/>
      <c r="F11" s="129"/>
      <c r="G11" s="129"/>
      <c r="H11" s="129"/>
      <c r="I11" s="129"/>
      <c r="J11" s="130"/>
    </row>
    <row r="12" spans="2:10" ht="12.75" customHeight="1">
      <c r="B12" s="128"/>
      <c r="C12" s="129"/>
      <c r="D12" s="129"/>
      <c r="E12" s="129"/>
      <c r="F12" s="129"/>
      <c r="G12" s="129"/>
      <c r="H12" s="129"/>
      <c r="I12" s="129"/>
      <c r="J12" s="130"/>
    </row>
    <row r="13" spans="2:10" ht="12.75" customHeight="1">
      <c r="B13" s="128"/>
      <c r="C13" s="129"/>
      <c r="D13" s="129"/>
      <c r="E13" s="129"/>
      <c r="F13" s="129"/>
      <c r="G13" s="129"/>
      <c r="H13" s="129"/>
      <c r="I13" s="129"/>
      <c r="J13" s="130"/>
    </row>
    <row r="14" spans="2:10" ht="12.75" customHeight="1">
      <c r="B14" s="128"/>
      <c r="C14" s="129"/>
      <c r="D14" s="129"/>
      <c r="E14" s="129"/>
      <c r="F14" s="129"/>
      <c r="G14" s="129"/>
      <c r="H14" s="129"/>
      <c r="I14" s="129"/>
      <c r="J14" s="130"/>
    </row>
    <row r="15" spans="2:10" ht="20.25" customHeight="1">
      <c r="B15" s="128"/>
      <c r="C15" s="129"/>
      <c r="D15" s="129"/>
      <c r="E15" s="129"/>
      <c r="F15" s="129"/>
      <c r="G15" s="129"/>
      <c r="H15" s="129"/>
      <c r="I15" s="129"/>
      <c r="J15" s="130"/>
    </row>
    <row r="16" spans="2:10" ht="20.25" customHeight="1">
      <c r="B16" s="134" t="s">
        <v>1</v>
      </c>
      <c r="C16" s="135"/>
      <c r="D16" s="135"/>
      <c r="E16" s="1"/>
      <c r="F16" s="1"/>
      <c r="G16" s="136" t="s">
        <v>2</v>
      </c>
      <c r="H16" s="123"/>
      <c r="I16" s="123"/>
      <c r="J16" s="2"/>
    </row>
    <row r="17" spans="2:10" ht="20.25" customHeight="1">
      <c r="B17" s="137" t="s">
        <v>3</v>
      </c>
      <c r="C17" s="138"/>
      <c r="D17" s="138"/>
      <c r="E17" s="1"/>
      <c r="F17" s="1"/>
      <c r="G17" s="1"/>
      <c r="H17" s="1"/>
      <c r="I17" s="1"/>
      <c r="J17" s="2"/>
    </row>
    <row r="18" spans="2:10" ht="25.5" customHeight="1">
      <c r="B18" s="131" t="s">
        <v>4</v>
      </c>
      <c r="C18" s="132"/>
      <c r="D18" s="132"/>
      <c r="E18" s="132"/>
      <c r="F18" s="132"/>
      <c r="G18" s="132"/>
      <c r="H18" s="132"/>
      <c r="I18" s="132"/>
      <c r="J18" s="133"/>
    </row>
    <row r="19" spans="2:10" ht="25.5" customHeight="1">
      <c r="B19" s="131" t="s">
        <v>5</v>
      </c>
      <c r="C19" s="132"/>
      <c r="D19" s="132"/>
      <c r="E19" s="132"/>
      <c r="F19" s="132"/>
      <c r="G19" s="132"/>
      <c r="H19" s="132"/>
      <c r="I19" s="132"/>
      <c r="J19" s="133"/>
    </row>
    <row r="20" spans="2:10" ht="25.5" customHeight="1">
      <c r="B20" s="131" t="s">
        <v>6</v>
      </c>
      <c r="C20" s="132"/>
      <c r="D20" s="132"/>
      <c r="E20" s="132"/>
      <c r="F20" s="132"/>
      <c r="G20" s="132"/>
      <c r="H20" s="132"/>
      <c r="I20" s="132"/>
      <c r="J20" s="133"/>
    </row>
    <row r="21" spans="2:10" ht="25.5" customHeight="1" thickBot="1">
      <c r="B21" s="145" t="s">
        <v>7</v>
      </c>
      <c r="C21" s="146"/>
      <c r="D21" s="146"/>
      <c r="E21" s="146"/>
      <c r="F21" s="146"/>
      <c r="G21" s="146"/>
      <c r="H21" s="146"/>
      <c r="I21" s="146"/>
      <c r="J21" s="49"/>
    </row>
    <row r="22" spans="2:10" ht="12.75">
      <c r="B22" s="139" t="s">
        <v>8</v>
      </c>
      <c r="C22" s="140"/>
      <c r="D22" s="140"/>
      <c r="E22" s="140"/>
      <c r="F22" s="140"/>
      <c r="G22" s="140"/>
      <c r="H22" s="140"/>
      <c r="I22" s="140"/>
      <c r="J22" s="141"/>
    </row>
    <row r="23" spans="2:10" ht="13.5" thickBot="1">
      <c r="B23" s="142"/>
      <c r="C23" s="143"/>
      <c r="D23" s="143"/>
      <c r="E23" s="143"/>
      <c r="F23" s="143"/>
      <c r="G23" s="143"/>
      <c r="H23" s="143"/>
      <c r="I23" s="143"/>
      <c r="J23" s="144"/>
    </row>
    <row r="25" ht="12.75">
      <c r="B25" s="3"/>
    </row>
  </sheetData>
  <sheetProtection password="CF22" sheet="1" objects="1" scenarios="1"/>
  <mergeCells count="11">
    <mergeCell ref="B22:J23"/>
    <mergeCell ref="B19:J19"/>
    <mergeCell ref="B20:J20"/>
    <mergeCell ref="B21:J21"/>
    <mergeCell ref="B2:J5"/>
    <mergeCell ref="B6:J9"/>
    <mergeCell ref="B10:J15"/>
    <mergeCell ref="B18:J18"/>
    <mergeCell ref="B16:D16"/>
    <mergeCell ref="G16:I16"/>
    <mergeCell ref="B17:D17"/>
  </mergeCells>
  <hyperlinks>
    <hyperlink ref="G16" r:id="rId1" display="www.diap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7"/>
    <pageSetUpPr fitToPage="1"/>
  </sheetPr>
  <dimension ref="A1:DJ66"/>
  <sheetViews>
    <sheetView tabSelected="1" zoomScaleSheetLayoutView="100" workbookViewId="0" topLeftCell="A23">
      <selection activeCell="AV8" sqref="AV8"/>
    </sheetView>
  </sheetViews>
  <sheetFormatPr defaultColWidth="11.421875" defaultRowHeight="12.75"/>
  <cols>
    <col min="1" max="1" width="0.2890625" style="118" customWidth="1"/>
    <col min="2" max="10" width="2.7109375" style="118" customWidth="1"/>
    <col min="11" max="11" width="0.2890625" style="14" customWidth="1"/>
    <col min="12" max="46" width="2.7109375" style="14" customWidth="1"/>
    <col min="47" max="47" width="0.2890625" style="14" customWidth="1"/>
    <col min="48" max="48" width="39.57421875" style="14" customWidth="1"/>
    <col min="49" max="49" width="11.421875" style="8" customWidth="1"/>
    <col min="50" max="50" width="12.57421875" style="9" bestFit="1" customWidth="1"/>
    <col min="51" max="51" width="49.140625" style="8" customWidth="1"/>
    <col min="52" max="52" width="11.421875" style="8" customWidth="1"/>
    <col min="53" max="53" width="25.7109375" style="8" customWidth="1"/>
    <col min="54" max="57" width="11.421875" style="8" customWidth="1"/>
    <col min="58" max="58" width="14.7109375" style="8" customWidth="1"/>
    <col min="59" max="62" width="11.421875" style="8" customWidth="1"/>
    <col min="63" max="90" width="11.421875" style="13" customWidth="1"/>
    <col min="91" max="16384" width="11.421875" style="14" customWidth="1"/>
  </cols>
  <sheetData>
    <row r="1" spans="1:114" ht="12.75" customHeight="1">
      <c r="A1" s="4"/>
      <c r="B1" s="5">
        <v>40309</v>
      </c>
      <c r="C1" s="4"/>
      <c r="D1" s="4"/>
      <c r="E1" s="4"/>
      <c r="F1" s="4"/>
      <c r="G1" s="4"/>
      <c r="H1" s="4"/>
      <c r="I1" s="4"/>
      <c r="J1" s="4"/>
      <c r="K1" s="6"/>
      <c r="L1" s="6"/>
      <c r="M1" s="6"/>
      <c r="N1" s="6"/>
      <c r="O1" s="251" t="str">
        <f>IF(B13=Z1,"MAIL PREDETERMINADO:","MAIL SOLICITADO:")</f>
        <v>MAIL PREDETERMINADO:</v>
      </c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2" t="str">
        <f>B13</f>
        <v>fmruibal@yahoo.com.ar</v>
      </c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7"/>
      <c r="AT1" s="4"/>
      <c r="AU1" s="4"/>
      <c r="AV1" s="4"/>
      <c r="AW1" s="8">
        <f>IF(ISERROR(FIND("@",Z1,1))=TRUE,"",1)</f>
        <v>1</v>
      </c>
      <c r="AX1" s="9">
        <f>LEN(Z1)</f>
        <v>21</v>
      </c>
      <c r="AY1" s="8" t="str">
        <f>MID(Z1,1,AX2-1)</f>
        <v>fmruibal@yahoo.com.ar</v>
      </c>
      <c r="AZ1" s="8">
        <v>0</v>
      </c>
      <c r="BB1" s="8" t="str">
        <f>Z1</f>
        <v>fmruibal@yahoo.com.ar</v>
      </c>
      <c r="BF1" s="8" t="s">
        <v>9</v>
      </c>
      <c r="BG1" s="8">
        <f>IF(AE21="♀",1,0)</f>
        <v>0</v>
      </c>
      <c r="BH1" s="10" t="s">
        <v>10</v>
      </c>
      <c r="BI1" s="10"/>
      <c r="BJ1" s="10"/>
      <c r="BK1" s="10"/>
      <c r="BL1" s="10"/>
      <c r="BM1" s="10" t="s">
        <v>11</v>
      </c>
      <c r="BN1" s="10" t="s">
        <v>12</v>
      </c>
      <c r="BO1" s="10" t="s">
        <v>13</v>
      </c>
      <c r="BP1" s="10" t="s">
        <v>14</v>
      </c>
      <c r="BQ1" s="10" t="s">
        <v>15</v>
      </c>
      <c r="BR1" s="10" t="s">
        <v>16</v>
      </c>
      <c r="BS1" s="10" t="s">
        <v>17</v>
      </c>
      <c r="BT1" s="10" t="s">
        <v>18</v>
      </c>
      <c r="BU1" s="10"/>
      <c r="BV1" s="10" t="s">
        <v>19</v>
      </c>
      <c r="BW1" s="10" t="s">
        <v>20</v>
      </c>
      <c r="BX1" s="10" t="s">
        <v>21</v>
      </c>
      <c r="BY1" s="10" t="s">
        <v>22</v>
      </c>
      <c r="BZ1" s="10" t="s">
        <v>23</v>
      </c>
      <c r="CA1" s="10" t="s">
        <v>24</v>
      </c>
      <c r="CB1" s="10" t="s">
        <v>25</v>
      </c>
      <c r="CC1" s="10" t="s">
        <v>26</v>
      </c>
      <c r="CD1" s="10" t="s">
        <v>27</v>
      </c>
      <c r="CE1" s="10" t="s">
        <v>28</v>
      </c>
      <c r="CF1" s="10" t="s">
        <v>29</v>
      </c>
      <c r="CG1" s="10" t="s">
        <v>30</v>
      </c>
      <c r="CH1" s="10"/>
      <c r="CI1" s="11" t="s">
        <v>31</v>
      </c>
      <c r="CJ1" s="11"/>
      <c r="CK1" s="11"/>
      <c r="CL1" s="11"/>
      <c r="CM1" s="11"/>
      <c r="CN1" s="11" t="s">
        <v>32</v>
      </c>
      <c r="CO1" s="11"/>
      <c r="CP1" s="11"/>
      <c r="CQ1" s="11"/>
      <c r="CR1" s="11"/>
      <c r="CS1" s="11"/>
      <c r="CT1" s="11"/>
      <c r="CU1" s="11"/>
      <c r="CV1" s="11"/>
      <c r="CW1" s="10" t="s">
        <v>33</v>
      </c>
      <c r="CX1" s="10" t="s">
        <v>34</v>
      </c>
      <c r="CY1" s="10" t="s">
        <v>35</v>
      </c>
      <c r="CZ1" s="10" t="s">
        <v>36</v>
      </c>
      <c r="DA1" s="10" t="s">
        <v>37</v>
      </c>
      <c r="DB1" s="10" t="s">
        <v>38</v>
      </c>
      <c r="DC1" s="10" t="s">
        <v>39</v>
      </c>
      <c r="DD1" s="8"/>
      <c r="DE1" s="13"/>
      <c r="DF1" s="13"/>
      <c r="DG1" s="13"/>
      <c r="DH1" s="13"/>
      <c r="DI1" s="13"/>
      <c r="DJ1" s="13"/>
    </row>
    <row r="2" spans="1:114" ht="12.75" customHeight="1">
      <c r="A2" s="4"/>
      <c r="B2" s="5">
        <v>40310</v>
      </c>
      <c r="C2" s="4"/>
      <c r="D2" s="4"/>
      <c r="E2" s="4"/>
      <c r="F2" s="4"/>
      <c r="G2" s="4"/>
      <c r="H2" s="4"/>
      <c r="I2" s="4"/>
      <c r="J2" s="4"/>
      <c r="K2" s="6"/>
      <c r="L2" s="6"/>
      <c r="M2" s="6"/>
      <c r="N2" s="6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6"/>
      <c r="AT2" s="6"/>
      <c r="AU2" s="6"/>
      <c r="AV2" s="4"/>
      <c r="AW2" s="8">
        <f>+AX1-AX2-AW4</f>
        <v>-1</v>
      </c>
      <c r="AX2" s="9">
        <f>IF(ISERROR(FIND(",",Z1,1))=TRUE,AX1+1,FIND(",",Z1,1))</f>
        <v>22</v>
      </c>
      <c r="AY2" s="8">
        <f>IF(ISERROR(MID(Z1,AX2+1,AW2))=TRUE,"",MID(Z1,AX2+1,AW2))</f>
      </c>
      <c r="AZ2" s="8">
        <v>0</v>
      </c>
      <c r="BB2" s="8">
        <f>Q16</f>
        <v>112718</v>
      </c>
      <c r="BC2" s="8" t="str">
        <f>CONCATENATE("Informe de Laboratorio Nº Protocolo DIAP: ",BB2,BA3,BB3,BA4,BB4)</f>
        <v>Informe de Laboratorio Nº Protocolo DIAP: 112718  - Propietario: Di Bernardo</v>
      </c>
      <c r="BF2" s="8">
        <v>0</v>
      </c>
      <c r="BG2" s="8">
        <f>CONCATENATE(IF(BG5=0,"",BG5),IF(BG6=0,"",BG6))</f>
      </c>
      <c r="BH2" s="15">
        <f>AJ14</f>
        <v>40310</v>
      </c>
      <c r="BK2" s="8"/>
      <c r="BL2" s="8"/>
      <c r="BM2" s="8">
        <f>Q16</f>
        <v>112718</v>
      </c>
      <c r="BN2" s="8" t="str">
        <f>AK19</f>
        <v>Bono</v>
      </c>
      <c r="BO2" s="8" t="str">
        <f>T21</f>
        <v>Labrador</v>
      </c>
      <c r="BP2" s="8" t="str">
        <f>AE21</f>
        <v>♂</v>
      </c>
      <c r="BQ2" s="8" t="str">
        <f>AK21</f>
        <v>2 años</v>
      </c>
      <c r="BR2" s="8" t="str">
        <f>AM8</f>
        <v>Apolo</v>
      </c>
      <c r="BS2" s="8"/>
      <c r="BT2" s="8" t="str">
        <f>B15</f>
        <v>Ranelagh</v>
      </c>
      <c r="BU2" s="8"/>
      <c r="BV2" s="8">
        <f>AD31</f>
        <v>39.6</v>
      </c>
      <c r="BW2" s="8">
        <f>AD32</f>
        <v>6.8</v>
      </c>
      <c r="BX2" s="16">
        <f>AD38</f>
      </c>
      <c r="BY2" s="17">
        <f>AC39</f>
        <v>8130</v>
      </c>
      <c r="BZ2" s="17">
        <f>IF(ISERROR(SUM(#REF!))=TRUE,"",SUM(#REF!))</f>
      </c>
      <c r="CA2" s="17">
        <f>IF(ISERROR(SUM(#REF!))=TRUE,"",SUM(#REF!))</f>
      </c>
      <c r="CB2" s="17">
        <f>AC40</f>
        <v>0</v>
      </c>
      <c r="CC2" s="17">
        <f>AC41</f>
        <v>7967.4</v>
      </c>
      <c r="CD2" s="17">
        <f>AC42</f>
        <v>0</v>
      </c>
      <c r="CE2" s="17">
        <f>AC44</f>
        <v>162.6</v>
      </c>
      <c r="CF2" s="17">
        <f>AC45</f>
        <v>0</v>
      </c>
      <c r="CG2" s="8" t="e">
        <f>#REF!</f>
        <v>#REF!</v>
      </c>
      <c r="CH2" s="17" t="e">
        <f>#REF!</f>
        <v>#REF!</v>
      </c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>
        <f>IF(AE53=0,"",AE53)</f>
        <v>15.6</v>
      </c>
      <c r="CX2" s="16">
        <f>IF(AE54=0,"",AE54)</f>
        <v>0.73</v>
      </c>
      <c r="CY2" s="8">
        <f>IF(AE55=0,"",AE55)</f>
        <v>91</v>
      </c>
      <c r="CZ2" s="8" t="e">
        <f>IF(#REF!=0,"",#REF!)</f>
        <v>#REF!</v>
      </c>
      <c r="DA2" s="16" t="e">
        <f>IF(#REF!=0,"",#REF!)</f>
        <v>#REF!</v>
      </c>
      <c r="DB2" s="8">
        <f>IF(AE57=0,"",AE57)</f>
        <v>32</v>
      </c>
      <c r="DC2" s="8" t="e">
        <f>IF(#REF!=0,"",#REF!)</f>
        <v>#REF!</v>
      </c>
      <c r="DD2" s="8">
        <f>B16</f>
        <v>2932</v>
      </c>
      <c r="DE2" s="13"/>
      <c r="DF2" s="13"/>
      <c r="DG2" s="13"/>
      <c r="DH2" s="13"/>
      <c r="DI2" s="13"/>
      <c r="DJ2" s="13"/>
    </row>
    <row r="3" spans="1:114" ht="12.75" customHeight="1">
      <c r="A3" s="4"/>
      <c r="B3" s="4">
        <v>112718</v>
      </c>
      <c r="C3" s="4"/>
      <c r="D3" s="4"/>
      <c r="E3" s="4"/>
      <c r="F3" s="4"/>
      <c r="G3" s="4"/>
      <c r="H3" s="4"/>
      <c r="I3" s="4"/>
      <c r="J3" s="4"/>
      <c r="K3" s="6"/>
      <c r="L3" s="6"/>
      <c r="M3" s="6"/>
      <c r="N3" s="6"/>
      <c r="O3" s="154" t="s">
        <v>40</v>
      </c>
      <c r="P3" s="155"/>
      <c r="Q3" s="155"/>
      <c r="R3" s="155"/>
      <c r="S3" s="155"/>
      <c r="T3" s="155"/>
      <c r="U3" s="155"/>
      <c r="V3" s="155"/>
      <c r="W3" s="155"/>
      <c r="X3" s="155"/>
      <c r="Y3" s="156"/>
      <c r="Z3" s="252" t="str">
        <f>B14</f>
        <v>011-15-61449846</v>
      </c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6"/>
      <c r="AT3" s="6"/>
      <c r="AU3" s="6"/>
      <c r="AV3" s="4"/>
      <c r="AW3" s="8">
        <f>+AX1-AX3</f>
        <v>-1</v>
      </c>
      <c r="AX3" s="9">
        <f>IF(ISERROR(FIND(",",Z1,AX2+1))=TRUE,AX1+1,FIND(",",Z1,AX2+1))</f>
        <v>22</v>
      </c>
      <c r="AY3" s="8">
        <f>IF(ISERROR(MID(Z1,AX3+1,AW3))=TRUE,"",MID(Z1,AX3+1,AW3))</f>
      </c>
      <c r="AZ3" s="15">
        <f>AJ14</f>
        <v>40310</v>
      </c>
      <c r="BA3" s="8">
        <f>IF(BB3=" ",""," - H.C.: ")</f>
      </c>
      <c r="BB3" s="8" t="str">
        <f>Y16</f>
        <v> </v>
      </c>
      <c r="BD3" s="8">
        <f>IF(ISERR(IF(AND(AD47="no se observan",#REF!="no se observan"),0,1))=TRUE,0,IF(AND(AD47="no se observan",#REF!="no se observan"),0,1))</f>
        <v>0</v>
      </c>
      <c r="BE3" s="8" t="s">
        <v>41</v>
      </c>
      <c r="BF3" s="8">
        <v>0</v>
      </c>
      <c r="BG3" s="8">
        <f>B16</f>
        <v>2932</v>
      </c>
      <c r="BH3" s="15">
        <f>BH2</f>
        <v>40310</v>
      </c>
      <c r="BM3" s="18">
        <f aca="true" t="shared" si="0" ref="BM3:BR4">BM2</f>
        <v>112718</v>
      </c>
      <c r="BN3" s="18" t="str">
        <f t="shared" si="0"/>
        <v>Bono</v>
      </c>
      <c r="BO3" s="18" t="str">
        <f t="shared" si="0"/>
        <v>Labrador</v>
      </c>
      <c r="BP3" s="18" t="str">
        <f t="shared" si="0"/>
        <v>♂</v>
      </c>
      <c r="BQ3" s="18" t="str">
        <f t="shared" si="0"/>
        <v>2 años</v>
      </c>
      <c r="BR3" s="18" t="str">
        <f t="shared" si="0"/>
        <v>Apolo</v>
      </c>
      <c r="BS3" s="18"/>
      <c r="BT3" s="18" t="str">
        <f aca="true" t="shared" si="1" ref="BT3:CF3">BT2</f>
        <v>Ranelagh</v>
      </c>
      <c r="BU3" s="18">
        <f t="shared" si="1"/>
        <v>0</v>
      </c>
      <c r="BV3" s="18">
        <f t="shared" si="1"/>
        <v>39.6</v>
      </c>
      <c r="BW3" s="18">
        <f t="shared" si="1"/>
        <v>6.8</v>
      </c>
      <c r="BX3" s="18">
        <f t="shared" si="1"/>
      </c>
      <c r="BY3" s="18">
        <f t="shared" si="1"/>
        <v>8130</v>
      </c>
      <c r="BZ3" s="18">
        <f t="shared" si="1"/>
      </c>
      <c r="CA3" s="18">
        <f t="shared" si="1"/>
      </c>
      <c r="CB3" s="18">
        <f t="shared" si="1"/>
        <v>0</v>
      </c>
      <c r="CC3" s="18">
        <f t="shared" si="1"/>
        <v>7967.4</v>
      </c>
      <c r="CD3" s="18">
        <f t="shared" si="1"/>
        <v>0</v>
      </c>
      <c r="CE3" s="18">
        <f t="shared" si="1"/>
        <v>162.6</v>
      </c>
      <c r="CF3" s="18">
        <f t="shared" si="1"/>
        <v>0</v>
      </c>
      <c r="CG3" s="18" t="e">
        <f>#REF!</f>
        <v>#REF!</v>
      </c>
      <c r="CH3" s="18" t="e">
        <f>CH2</f>
        <v>#REF!</v>
      </c>
      <c r="CI3" s="18"/>
      <c r="CJ3" s="18"/>
      <c r="CK3" s="18"/>
      <c r="CL3" s="18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>
        <f aca="true" t="shared" si="2" ref="CW3:DD3">CW2</f>
        <v>15.6</v>
      </c>
      <c r="CX3" s="13">
        <f t="shared" si="2"/>
        <v>0.73</v>
      </c>
      <c r="CY3" s="13">
        <f t="shared" si="2"/>
        <v>91</v>
      </c>
      <c r="CZ3" s="13" t="e">
        <f t="shared" si="2"/>
        <v>#REF!</v>
      </c>
      <c r="DA3" s="13" t="e">
        <f t="shared" si="2"/>
        <v>#REF!</v>
      </c>
      <c r="DB3" s="13">
        <f t="shared" si="2"/>
        <v>32</v>
      </c>
      <c r="DC3" s="13" t="e">
        <f t="shared" si="2"/>
        <v>#REF!</v>
      </c>
      <c r="DD3" s="13">
        <f t="shared" si="2"/>
        <v>2932</v>
      </c>
      <c r="DE3" s="13"/>
      <c r="DF3" s="13"/>
      <c r="DG3" s="13"/>
      <c r="DH3" s="13"/>
      <c r="DI3" s="13"/>
      <c r="DJ3" s="13"/>
    </row>
    <row r="4" spans="1:114" ht="12.75" customHeight="1">
      <c r="A4" s="4"/>
      <c r="B4" s="19" t="s">
        <v>42</v>
      </c>
      <c r="C4" s="4"/>
      <c r="D4" s="4"/>
      <c r="E4" s="4"/>
      <c r="F4" s="4"/>
      <c r="G4" s="4"/>
      <c r="H4" s="4"/>
      <c r="I4" s="4"/>
      <c r="J4" s="4"/>
      <c r="K4" s="6"/>
      <c r="L4" s="6"/>
      <c r="M4" s="6"/>
      <c r="N4" s="6"/>
      <c r="O4" s="157"/>
      <c r="P4" s="158"/>
      <c r="Q4" s="158"/>
      <c r="R4" s="158"/>
      <c r="S4" s="158"/>
      <c r="T4" s="158"/>
      <c r="U4" s="158"/>
      <c r="V4" s="158"/>
      <c r="W4" s="158"/>
      <c r="X4" s="158"/>
      <c r="Y4" s="159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6"/>
      <c r="AT4" s="6"/>
      <c r="AU4" s="6"/>
      <c r="AV4" s="4"/>
      <c r="AW4" s="8">
        <f>IF(AW3=0,0,AW3+1)</f>
        <v>0</v>
      </c>
      <c r="BA4" s="8" t="str">
        <f>IF(BB4=" ",""," - Propietario: ")</f>
        <v> - Propietario: </v>
      </c>
      <c r="BB4" s="8" t="str">
        <f>Q19</f>
        <v>Di Bernardo</v>
      </c>
      <c r="BG4" s="8">
        <v>0</v>
      </c>
      <c r="BH4" s="15">
        <f>BH3</f>
        <v>40310</v>
      </c>
      <c r="BL4" s="13" t="str">
        <f>O21</f>
        <v>Canino</v>
      </c>
      <c r="BM4" s="18">
        <f t="shared" si="0"/>
        <v>112718</v>
      </c>
      <c r="BN4" s="18" t="str">
        <f t="shared" si="0"/>
        <v>Bono</v>
      </c>
      <c r="BO4" s="18" t="str">
        <f t="shared" si="0"/>
        <v>Labrador</v>
      </c>
      <c r="BP4" s="18" t="str">
        <f t="shared" si="0"/>
        <v>♂</v>
      </c>
      <c r="BQ4" s="18" t="str">
        <f t="shared" si="0"/>
        <v>2 años</v>
      </c>
      <c r="BR4" s="18" t="str">
        <f t="shared" si="0"/>
        <v>Apolo</v>
      </c>
      <c r="BS4" s="18"/>
      <c r="BT4" s="18" t="str">
        <f>BT3</f>
        <v>Ranelagh</v>
      </c>
      <c r="BU4" s="13">
        <f>CONCATENATE(IF(BU5=0,"",BU5),IF(BU6=0,"",BU6),IF(BU7=0,"",BU7))</f>
      </c>
      <c r="BV4" s="13">
        <f>CONCATENATE(IF(BV5=0,"",BV5),IF(BV6=0,"",BV6),IF(BV7=0,"",BV7))</f>
      </c>
      <c r="BW4" s="13">
        <f aca="true" t="shared" si="3" ref="BW4:CH4">IF(BW6=1,1,"")</f>
      </c>
      <c r="BX4" s="13">
        <f t="shared" si="3"/>
      </c>
      <c r="BY4" s="13">
        <f t="shared" si="3"/>
      </c>
      <c r="BZ4" s="13">
        <f t="shared" si="3"/>
      </c>
      <c r="CA4" s="13">
        <f t="shared" si="3"/>
      </c>
      <c r="CB4" s="13">
        <f t="shared" si="3"/>
      </c>
      <c r="CC4" s="13">
        <f t="shared" si="3"/>
      </c>
      <c r="CD4" s="13">
        <f t="shared" si="3"/>
      </c>
      <c r="CE4" s="13">
        <f t="shared" si="3"/>
      </c>
      <c r="CF4" s="13">
        <f t="shared" si="3"/>
      </c>
      <c r="CG4" s="13">
        <f t="shared" si="3"/>
      </c>
      <c r="CH4" s="13">
        <f t="shared" si="3"/>
      </c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</row>
    <row r="5" spans="1:114" ht="12.75" customHeight="1">
      <c r="A5" s="4"/>
      <c r="B5" s="4" t="s">
        <v>43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6"/>
      <c r="AT5" s="6"/>
      <c r="AU5" s="6"/>
      <c r="AV5" s="4"/>
      <c r="AZ5" s="8" t="s">
        <v>44</v>
      </c>
      <c r="BA5" s="8">
        <f>IF(BB5=FALSE,1,0)</f>
        <v>0</v>
      </c>
      <c r="BB5" s="8" t="b">
        <f>ISERROR(BC5)</f>
        <v>1</v>
      </c>
      <c r="BC5" s="8" t="e">
        <f>#REF!</f>
        <v>#REF!</v>
      </c>
      <c r="BF5" s="8" t="b">
        <f>ISERROR(#REF!)</f>
        <v>1</v>
      </c>
      <c r="BG5" s="8">
        <f>IF(BF5=FALSE,#REF!,"")</f>
      </c>
      <c r="BH5" s="15"/>
      <c r="BS5" s="13" t="b">
        <f>ISERROR(#REF!)</f>
        <v>1</v>
      </c>
      <c r="BT5" s="13" t="b">
        <f>ISERROR(#REF!)</f>
        <v>1</v>
      </c>
      <c r="BU5" s="13">
        <f>IF(BS5=FALSE,#REF!,"")</f>
      </c>
      <c r="BV5" s="13">
        <f>IF(BT5=FALSE,#REF!,"")</f>
      </c>
      <c r="BW5" s="13" t="s">
        <v>45</v>
      </c>
      <c r="BX5" s="13" t="s">
        <v>46</v>
      </c>
      <c r="BY5" s="13" t="s">
        <v>47</v>
      </c>
      <c r="BZ5" s="13" t="s">
        <v>48</v>
      </c>
      <c r="CA5" s="13" t="s">
        <v>49</v>
      </c>
      <c r="CB5" s="13" t="s">
        <v>50</v>
      </c>
      <c r="CC5" s="13" t="s">
        <v>51</v>
      </c>
      <c r="CD5" s="13" t="s">
        <v>52</v>
      </c>
      <c r="CE5" s="13" t="s">
        <v>53</v>
      </c>
      <c r="CF5" s="13" t="s">
        <v>54</v>
      </c>
      <c r="CG5" s="13" t="s">
        <v>55</v>
      </c>
      <c r="CH5" s="13" t="s">
        <v>56</v>
      </c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</row>
    <row r="6" spans="1:114" ht="13.5" customHeight="1">
      <c r="A6" s="21"/>
      <c r="B6" s="4" t="s">
        <v>57</v>
      </c>
      <c r="C6" s="21"/>
      <c r="D6" s="21"/>
      <c r="E6" s="21"/>
      <c r="F6" s="21"/>
      <c r="G6" s="21"/>
      <c r="H6" s="21"/>
      <c r="I6" s="21"/>
      <c r="J6" s="21"/>
      <c r="K6" s="22">
        <v>1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22"/>
      <c r="AK6" s="22"/>
      <c r="AL6" s="24"/>
      <c r="AM6" s="24"/>
      <c r="AN6" s="24"/>
      <c r="AO6" s="24"/>
      <c r="AP6" s="24"/>
      <c r="AQ6" s="24"/>
      <c r="AR6" s="24"/>
      <c r="AS6" s="24"/>
      <c r="AT6" s="25"/>
      <c r="AU6" s="26"/>
      <c r="AV6" s="4"/>
      <c r="AZ6" s="8" t="s">
        <v>58</v>
      </c>
      <c r="BA6" s="8">
        <f>IF(BB6=FALSE,1,0)</f>
        <v>0</v>
      </c>
      <c r="BB6" s="8" t="b">
        <f>ISERROR(BC6)</f>
        <v>1</v>
      </c>
      <c r="BC6" s="8" t="e">
        <f>#REF!</f>
        <v>#REF!</v>
      </c>
      <c r="BF6" s="8" t="b">
        <f>ISERROR(#REF!)</f>
        <v>1</v>
      </c>
      <c r="BG6" s="8">
        <f>IF(BF6=FALSE,#REF!,"")</f>
      </c>
      <c r="BS6" s="13" t="b">
        <f>ISERROR(#REF!)</f>
        <v>1</v>
      </c>
      <c r="BT6" s="13" t="b">
        <f>ISERROR(#REF!)</f>
        <v>1</v>
      </c>
      <c r="BU6" s="13">
        <f>IF(BS6=FALSE,#REF!,"")</f>
      </c>
      <c r="BV6" s="13">
        <f>IF(BT6=FALSE,#REF!,"")</f>
      </c>
      <c r="BW6" s="13">
        <v>-1</v>
      </c>
      <c r="BX6" s="13">
        <v>-1</v>
      </c>
      <c r="BY6" s="13">
        <v>-1</v>
      </c>
      <c r="BZ6" s="13">
        <v>-1</v>
      </c>
      <c r="CA6" s="13">
        <v>-1</v>
      </c>
      <c r="CB6" s="13">
        <v>-1</v>
      </c>
      <c r="CC6" s="13">
        <v>-1</v>
      </c>
      <c r="CD6" s="13">
        <v>-1</v>
      </c>
      <c r="CE6" s="13">
        <v>-1</v>
      </c>
      <c r="CF6" s="13">
        <v>-1</v>
      </c>
      <c r="CG6" s="13">
        <v>-1</v>
      </c>
      <c r="CH6" s="13">
        <v>-1</v>
      </c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</row>
    <row r="7" spans="1:86" ht="6.75" customHeight="1">
      <c r="A7" s="21"/>
      <c r="B7" s="4" t="s">
        <v>59</v>
      </c>
      <c r="C7" s="21"/>
      <c r="D7" s="21"/>
      <c r="E7" s="21"/>
      <c r="F7" s="21"/>
      <c r="G7" s="21"/>
      <c r="H7" s="21"/>
      <c r="I7" s="21"/>
      <c r="J7" s="21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23"/>
      <c r="AK7" s="27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4"/>
      <c r="BS7" s="13" t="b">
        <f>ISERROR(#REF!)</f>
        <v>1</v>
      </c>
      <c r="BT7" s="13" t="b">
        <f>ISERROR(#REF!)</f>
        <v>1</v>
      </c>
      <c r="BU7" s="13">
        <f>IF(BS7=FALSE,#REF!,"")</f>
      </c>
      <c r="BV7" s="13">
        <f>IF(BT7=FALSE,#REF!,"")</f>
      </c>
      <c r="BW7" s="13">
        <v>-1</v>
      </c>
      <c r="BX7" s="13">
        <v>-1</v>
      </c>
      <c r="BY7" s="13">
        <v>-1</v>
      </c>
      <c r="BZ7" s="13">
        <v>-1</v>
      </c>
      <c r="CA7" s="13">
        <v>-1</v>
      </c>
      <c r="CB7" s="13">
        <v>-1</v>
      </c>
      <c r="CC7" s="13">
        <v>-1</v>
      </c>
      <c r="CD7" s="13">
        <v>-1</v>
      </c>
      <c r="CE7" s="13">
        <v>-1</v>
      </c>
      <c r="CF7" s="13">
        <v>-1</v>
      </c>
      <c r="CG7" s="13">
        <v>-1</v>
      </c>
      <c r="CH7" s="13">
        <v>-1</v>
      </c>
    </row>
    <row r="8" spans="1:48" ht="6.75" customHeight="1">
      <c r="A8" s="21"/>
      <c r="B8" s="4" t="s">
        <v>60</v>
      </c>
      <c r="C8" s="21"/>
      <c r="D8" s="21"/>
      <c r="E8" s="21"/>
      <c r="F8" s="21"/>
      <c r="G8" s="21"/>
      <c r="H8" s="21"/>
      <c r="I8" s="21"/>
      <c r="J8" s="21"/>
      <c r="K8" s="22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23"/>
      <c r="AK8" s="27"/>
      <c r="AL8" s="29"/>
      <c r="AM8" s="277" t="str">
        <f>B4</f>
        <v>Apolo</v>
      </c>
      <c r="AN8" s="278"/>
      <c r="AO8" s="278"/>
      <c r="AP8" s="278"/>
      <c r="AQ8" s="278"/>
      <c r="AR8" s="278"/>
      <c r="AS8" s="278"/>
      <c r="AT8" s="279"/>
      <c r="AU8" s="30"/>
      <c r="AV8" s="4"/>
    </row>
    <row r="9" spans="1:56" ht="13.5" customHeight="1">
      <c r="A9" s="21"/>
      <c r="B9" s="4" t="s">
        <v>61</v>
      </c>
      <c r="C9" s="21"/>
      <c r="D9" s="21"/>
      <c r="E9" s="21"/>
      <c r="F9" s="21"/>
      <c r="G9" s="21"/>
      <c r="H9" s="21"/>
      <c r="I9" s="21"/>
      <c r="J9" s="21"/>
      <c r="K9" s="22">
        <v>1</v>
      </c>
      <c r="L9" s="23"/>
      <c r="M9" s="23"/>
      <c r="N9" s="23"/>
      <c r="O9" s="23"/>
      <c r="P9" s="23"/>
      <c r="Q9" s="23"/>
      <c r="R9" s="23"/>
      <c r="S9" s="23"/>
      <c r="T9" s="23"/>
      <c r="U9" s="31"/>
      <c r="V9" s="171" t="s">
        <v>62</v>
      </c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29"/>
      <c r="AM9" s="280"/>
      <c r="AN9" s="281"/>
      <c r="AO9" s="281"/>
      <c r="AP9" s="281"/>
      <c r="AQ9" s="281"/>
      <c r="AR9" s="281"/>
      <c r="AS9" s="281"/>
      <c r="AT9" s="282"/>
      <c r="AU9" s="30"/>
      <c r="AV9" s="4"/>
      <c r="AW9" s="8" t="s">
        <v>63</v>
      </c>
      <c r="AX9" s="9">
        <f>IF(OR(B4="Duchene",B4="Varni",B4="Rapela"),1,0)</f>
        <v>0</v>
      </c>
      <c r="AZ9" s="8" t="s">
        <v>64</v>
      </c>
      <c r="BA9" s="8">
        <v>-1</v>
      </c>
      <c r="BB9" s="8">
        <v>-1</v>
      </c>
      <c r="BC9" s="8">
        <v>0</v>
      </c>
      <c r="BD9" s="8" t="s">
        <v>65</v>
      </c>
    </row>
    <row r="10" spans="1:58" ht="13.5" customHeight="1">
      <c r="A10" s="21"/>
      <c r="B10" s="4" t="s">
        <v>66</v>
      </c>
      <c r="C10" s="21"/>
      <c r="D10" s="21"/>
      <c r="E10" s="21"/>
      <c r="F10" s="21"/>
      <c r="G10" s="21"/>
      <c r="H10" s="21"/>
      <c r="I10" s="21"/>
      <c r="J10" s="21"/>
      <c r="K10" s="22">
        <v>1</v>
      </c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M10" s="283"/>
      <c r="AN10" s="284"/>
      <c r="AO10" s="284"/>
      <c r="AP10" s="284"/>
      <c r="AQ10" s="284"/>
      <c r="AR10" s="284"/>
      <c r="AS10" s="284"/>
      <c r="AT10" s="285"/>
      <c r="AU10" s="30"/>
      <c r="AV10" s="4"/>
      <c r="BA10" s="8">
        <v>-1</v>
      </c>
      <c r="BB10" s="8">
        <v>-1</v>
      </c>
      <c r="BF10" s="8">
        <v>1</v>
      </c>
    </row>
    <row r="11" spans="1:58" ht="12.75" customHeight="1">
      <c r="A11" s="21"/>
      <c r="B11" s="4" t="s">
        <v>67</v>
      </c>
      <c r="C11" s="21"/>
      <c r="D11" s="21"/>
      <c r="E11" s="21"/>
      <c r="F11" s="21"/>
      <c r="G11" s="21"/>
      <c r="H11" s="21"/>
      <c r="I11" s="21"/>
      <c r="J11" s="21"/>
      <c r="K11" s="22">
        <v>1</v>
      </c>
      <c r="L11" s="23"/>
      <c r="M11" s="23"/>
      <c r="N11" s="23"/>
      <c r="O11" s="23"/>
      <c r="P11" s="23"/>
      <c r="Q11" s="23"/>
      <c r="R11" s="23"/>
      <c r="S11" s="23"/>
      <c r="T11" s="23"/>
      <c r="U11" s="33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4"/>
      <c r="BA11" s="10"/>
      <c r="BF11" s="8">
        <v>0</v>
      </c>
    </row>
    <row r="12" spans="1:58" ht="0" customHeight="1" hidden="1">
      <c r="A12" s="21"/>
      <c r="B12" t="s">
        <v>68</v>
      </c>
      <c r="C12" s="21"/>
      <c r="D12" s="21"/>
      <c r="E12" s="21"/>
      <c r="F12" s="21"/>
      <c r="G12" s="21"/>
      <c r="H12" s="21"/>
      <c r="I12" s="21"/>
      <c r="J12" s="21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4"/>
      <c r="BF12" s="8">
        <v>0</v>
      </c>
    </row>
    <row r="13" spans="1:58" ht="12.75" customHeight="1">
      <c r="A13" s="21"/>
      <c r="B13" s="4" t="s">
        <v>69</v>
      </c>
      <c r="C13" s="21"/>
      <c r="D13" s="21"/>
      <c r="E13" s="21"/>
      <c r="F13" s="21"/>
      <c r="G13" s="21"/>
      <c r="H13" s="21"/>
      <c r="I13" s="21"/>
      <c r="J13" s="21"/>
      <c r="K13" s="34">
        <v>1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8"/>
      <c r="AM13" s="38"/>
      <c r="AN13" s="38"/>
      <c r="AO13" s="38"/>
      <c r="AP13" s="38"/>
      <c r="AQ13" s="38"/>
      <c r="AR13" s="38"/>
      <c r="AS13" s="38"/>
      <c r="AT13" s="39"/>
      <c r="AU13" s="40"/>
      <c r="AV13" s="41"/>
      <c r="BE13" s="8" t="s">
        <v>70</v>
      </c>
      <c r="BF13" s="8">
        <v>0</v>
      </c>
    </row>
    <row r="14" spans="1:58" ht="13.5" customHeight="1">
      <c r="A14" s="21"/>
      <c r="B14" s="4" t="s">
        <v>71</v>
      </c>
      <c r="C14" s="21"/>
      <c r="D14" s="21"/>
      <c r="E14" s="21"/>
      <c r="F14" s="21"/>
      <c r="G14" s="21"/>
      <c r="H14" s="21"/>
      <c r="I14" s="21"/>
      <c r="J14" s="21"/>
      <c r="K14" s="42">
        <v>1</v>
      </c>
      <c r="L14" s="265" t="s">
        <v>72</v>
      </c>
      <c r="M14" s="266"/>
      <c r="N14" s="266"/>
      <c r="O14" s="266"/>
      <c r="P14" s="266"/>
      <c r="Q14" s="266"/>
      <c r="R14" s="266"/>
      <c r="S14" s="267"/>
      <c r="T14" s="272">
        <f>B1</f>
        <v>40309</v>
      </c>
      <c r="U14" s="272"/>
      <c r="V14" s="272"/>
      <c r="W14" s="272"/>
      <c r="X14" s="273"/>
      <c r="Y14" s="43"/>
      <c r="Z14" s="43"/>
      <c r="AA14" s="43"/>
      <c r="AB14" s="43"/>
      <c r="AC14" s="295" t="s">
        <v>73</v>
      </c>
      <c r="AD14" s="296"/>
      <c r="AE14" s="296"/>
      <c r="AF14" s="296"/>
      <c r="AG14" s="296"/>
      <c r="AH14" s="296"/>
      <c r="AI14" s="297"/>
      <c r="AJ14" s="271">
        <f>IF(B2=0,"",B2)</f>
        <v>40310</v>
      </c>
      <c r="AK14" s="272"/>
      <c r="AL14" s="272"/>
      <c r="AM14" s="272"/>
      <c r="AN14" s="273"/>
      <c r="AO14" s="44"/>
      <c r="AP14" s="43"/>
      <c r="AQ14" s="43"/>
      <c r="AR14" s="43"/>
      <c r="AS14" s="45"/>
      <c r="AT14" s="46"/>
      <c r="AU14" s="47"/>
      <c r="AV14" s="4"/>
      <c r="BE14" s="8" t="s">
        <v>74</v>
      </c>
      <c r="BF14" s="8">
        <v>0</v>
      </c>
    </row>
    <row r="15" spans="1:58" ht="13.5" customHeight="1">
      <c r="A15" s="21"/>
      <c r="B15" s="4" t="s">
        <v>75</v>
      </c>
      <c r="C15" s="21"/>
      <c r="D15" s="21"/>
      <c r="E15" s="21"/>
      <c r="F15" s="21"/>
      <c r="G15" s="21"/>
      <c r="H15" s="21"/>
      <c r="I15" s="21"/>
      <c r="J15" s="21"/>
      <c r="K15" s="48">
        <v>1</v>
      </c>
      <c r="L15" s="268"/>
      <c r="M15" s="269"/>
      <c r="N15" s="269"/>
      <c r="O15" s="269"/>
      <c r="P15" s="269"/>
      <c r="Q15" s="269"/>
      <c r="R15" s="269"/>
      <c r="S15" s="270"/>
      <c r="T15" s="275"/>
      <c r="U15" s="275"/>
      <c r="V15" s="275"/>
      <c r="W15" s="275"/>
      <c r="X15" s="276"/>
      <c r="Y15" s="50"/>
      <c r="Z15" s="50"/>
      <c r="AA15" s="50"/>
      <c r="AB15" s="50"/>
      <c r="AC15" s="286"/>
      <c r="AD15" s="287"/>
      <c r="AE15" s="287"/>
      <c r="AF15" s="287"/>
      <c r="AG15" s="287"/>
      <c r="AH15" s="287"/>
      <c r="AI15" s="288"/>
      <c r="AJ15" s="274"/>
      <c r="AK15" s="275"/>
      <c r="AL15" s="275"/>
      <c r="AM15" s="275"/>
      <c r="AN15" s="276"/>
      <c r="AO15" s="23"/>
      <c r="AP15" s="50"/>
      <c r="AQ15" s="50"/>
      <c r="AR15" s="50"/>
      <c r="AS15" s="51"/>
      <c r="AT15" s="52"/>
      <c r="AU15" s="47"/>
      <c r="AV15" s="4"/>
      <c r="BE15" s="8" t="s">
        <v>76</v>
      </c>
      <c r="BF15" s="8">
        <v>0</v>
      </c>
    </row>
    <row r="16" spans="1:58" ht="13.5" customHeight="1">
      <c r="A16" s="21"/>
      <c r="B16" s="4">
        <v>2932</v>
      </c>
      <c r="C16" s="21"/>
      <c r="D16" s="21"/>
      <c r="E16" s="21"/>
      <c r="F16" s="21"/>
      <c r="G16" s="21"/>
      <c r="H16" s="21"/>
      <c r="I16" s="21"/>
      <c r="J16" s="21"/>
      <c r="K16" s="48">
        <v>1</v>
      </c>
      <c r="L16" s="291" t="s">
        <v>77</v>
      </c>
      <c r="M16" s="291"/>
      <c r="N16" s="291"/>
      <c r="O16" s="291"/>
      <c r="P16" s="291"/>
      <c r="Q16" s="259">
        <f>B3</f>
        <v>112718</v>
      </c>
      <c r="R16" s="260"/>
      <c r="S16" s="260"/>
      <c r="T16" s="261"/>
      <c r="U16" s="53"/>
      <c r="V16" s="53"/>
      <c r="W16" s="291" t="s">
        <v>78</v>
      </c>
      <c r="X16" s="292"/>
      <c r="Y16" s="179" t="str">
        <f>B5</f>
        <v> </v>
      </c>
      <c r="Z16" s="179"/>
      <c r="AA16" s="179"/>
      <c r="AB16" s="179"/>
      <c r="AC16" s="253" t="s">
        <v>79</v>
      </c>
      <c r="AD16" s="254"/>
      <c r="AE16" s="255"/>
      <c r="AF16" s="259" t="str">
        <f>B6</f>
        <v>Ruibal</v>
      </c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1"/>
      <c r="AT16" s="52"/>
      <c r="AU16" s="47"/>
      <c r="AV16" s="4"/>
      <c r="BE16" s="8" t="s">
        <v>80</v>
      </c>
      <c r="BF16" s="8">
        <v>0</v>
      </c>
    </row>
    <row r="17" spans="1:58" ht="13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54">
        <v>1</v>
      </c>
      <c r="L17" s="298"/>
      <c r="M17" s="298"/>
      <c r="N17" s="298"/>
      <c r="O17" s="298"/>
      <c r="P17" s="298"/>
      <c r="Q17" s="262"/>
      <c r="R17" s="263"/>
      <c r="S17" s="263"/>
      <c r="T17" s="264"/>
      <c r="U17" s="55"/>
      <c r="V17" s="55"/>
      <c r="W17" s="293"/>
      <c r="X17" s="293"/>
      <c r="Y17" s="302"/>
      <c r="Z17" s="302"/>
      <c r="AA17" s="302"/>
      <c r="AB17" s="302"/>
      <c r="AC17" s="256"/>
      <c r="AD17" s="257"/>
      <c r="AE17" s="258"/>
      <c r="AF17" s="262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4"/>
      <c r="AT17" s="56"/>
      <c r="AU17" s="47"/>
      <c r="AV17" s="4"/>
      <c r="BE17" s="8" t="s">
        <v>81</v>
      </c>
      <c r="BF17" s="8">
        <v>0</v>
      </c>
    </row>
    <row r="18" spans="1:58" ht="13.5" customHeight="1">
      <c r="A18" s="21"/>
      <c r="B18" s="21"/>
      <c r="C18" s="21"/>
      <c r="D18" s="21"/>
      <c r="E18" s="21"/>
      <c r="F18" s="21">
        <v>1</v>
      </c>
      <c r="G18" s="21"/>
      <c r="H18" s="21"/>
      <c r="I18" s="21"/>
      <c r="J18" s="21"/>
      <c r="K18" s="57">
        <v>1</v>
      </c>
      <c r="L18" s="58"/>
      <c r="M18" s="58"/>
      <c r="N18" s="58"/>
      <c r="O18" s="58"/>
      <c r="P18" s="58"/>
      <c r="Q18" s="59"/>
      <c r="R18" s="59"/>
      <c r="S18" s="59"/>
      <c r="T18" s="60"/>
      <c r="U18" s="61"/>
      <c r="V18" s="61"/>
      <c r="W18" s="61"/>
      <c r="X18" s="61"/>
      <c r="Y18" s="38"/>
      <c r="Z18" s="38"/>
      <c r="AA18" s="62"/>
      <c r="AB18" s="62"/>
      <c r="AC18" s="62"/>
      <c r="AD18" s="63"/>
      <c r="AE18" s="63"/>
      <c r="AF18" s="63"/>
      <c r="AG18" s="63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4"/>
      <c r="AT18" s="65"/>
      <c r="AU18" s="47"/>
      <c r="AV18" s="4"/>
      <c r="BE18" s="8" t="s">
        <v>82</v>
      </c>
      <c r="BF18" s="8">
        <v>0</v>
      </c>
    </row>
    <row r="19" spans="1:58" ht="13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66">
        <v>1</v>
      </c>
      <c r="L19" s="253" t="s">
        <v>83</v>
      </c>
      <c r="M19" s="254"/>
      <c r="N19" s="254"/>
      <c r="O19" s="254"/>
      <c r="P19" s="254"/>
      <c r="Q19" s="260" t="str">
        <f>B7</f>
        <v>Di Bernardo</v>
      </c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53" t="s">
        <v>84</v>
      </c>
      <c r="AD19" s="254"/>
      <c r="AE19" s="254"/>
      <c r="AF19" s="254"/>
      <c r="AG19" s="254"/>
      <c r="AH19" s="254"/>
      <c r="AI19" s="254"/>
      <c r="AJ19" s="255"/>
      <c r="AK19" s="259" t="str">
        <f>B8</f>
        <v>Bono</v>
      </c>
      <c r="AL19" s="260"/>
      <c r="AM19" s="260"/>
      <c r="AN19" s="260"/>
      <c r="AO19" s="260"/>
      <c r="AP19" s="260"/>
      <c r="AQ19" s="260"/>
      <c r="AR19" s="260"/>
      <c r="AS19" s="260"/>
      <c r="AT19" s="260"/>
      <c r="AU19" s="67"/>
      <c r="AV19" s="4"/>
      <c r="BE19" s="8" t="s">
        <v>85</v>
      </c>
      <c r="BF19" s="8">
        <v>0</v>
      </c>
    </row>
    <row r="20" spans="1:58" ht="13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66">
        <v>1</v>
      </c>
      <c r="L20" s="286"/>
      <c r="M20" s="287"/>
      <c r="N20" s="287"/>
      <c r="O20" s="287"/>
      <c r="P20" s="287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4"/>
      <c r="AC20" s="286"/>
      <c r="AD20" s="287"/>
      <c r="AE20" s="287"/>
      <c r="AF20" s="287"/>
      <c r="AG20" s="287"/>
      <c r="AH20" s="287"/>
      <c r="AI20" s="287"/>
      <c r="AJ20" s="288"/>
      <c r="AK20" s="289"/>
      <c r="AL20" s="290"/>
      <c r="AM20" s="290"/>
      <c r="AN20" s="290"/>
      <c r="AO20" s="290"/>
      <c r="AP20" s="290"/>
      <c r="AQ20" s="290"/>
      <c r="AR20" s="290"/>
      <c r="AS20" s="290"/>
      <c r="AT20" s="290"/>
      <c r="AU20" s="67"/>
      <c r="AV20" s="4"/>
      <c r="BF20" s="8">
        <v>0</v>
      </c>
    </row>
    <row r="21" spans="1:58" ht="13.5" customHeight="1">
      <c r="A21" s="21"/>
      <c r="B21" s="21"/>
      <c r="C21" s="21" t="e">
        <f>#REF!</f>
        <v>#REF!</v>
      </c>
      <c r="D21" s="21"/>
      <c r="E21" s="21"/>
      <c r="F21" s="21"/>
      <c r="G21" s="21"/>
      <c r="H21" s="21"/>
      <c r="I21" s="21"/>
      <c r="J21" s="21"/>
      <c r="K21" s="66">
        <v>1</v>
      </c>
      <c r="L21" s="179" t="s">
        <v>86</v>
      </c>
      <c r="M21" s="179"/>
      <c r="N21" s="179"/>
      <c r="O21" s="179" t="str">
        <f>B9</f>
        <v>Canino</v>
      </c>
      <c r="P21" s="179"/>
      <c r="Q21" s="179"/>
      <c r="R21" s="180" t="s">
        <v>87</v>
      </c>
      <c r="S21" s="180"/>
      <c r="T21" s="179" t="str">
        <f>B10</f>
        <v>Labrador</v>
      </c>
      <c r="U21" s="179"/>
      <c r="V21" s="179"/>
      <c r="W21" s="179"/>
      <c r="X21" s="179"/>
      <c r="Y21" s="179"/>
      <c r="Z21" s="179"/>
      <c r="AA21" s="179"/>
      <c r="AB21" s="179"/>
      <c r="AC21" s="180" t="s">
        <v>88</v>
      </c>
      <c r="AD21" s="180"/>
      <c r="AE21" s="180" t="str">
        <f>B11</f>
        <v>♂</v>
      </c>
      <c r="AF21" s="180"/>
      <c r="AG21" s="68"/>
      <c r="AH21" s="69"/>
      <c r="AI21" s="180" t="s">
        <v>89</v>
      </c>
      <c r="AJ21" s="180"/>
      <c r="AK21" s="179" t="str">
        <f>B12</f>
        <v>2 años</v>
      </c>
      <c r="AL21" s="179"/>
      <c r="AM21" s="179"/>
      <c r="AN21" s="179"/>
      <c r="AO21" s="23"/>
      <c r="AP21" s="23"/>
      <c r="AQ21" s="69"/>
      <c r="AR21" s="69"/>
      <c r="AS21" s="69"/>
      <c r="AT21" s="70"/>
      <c r="AU21" s="47"/>
      <c r="AV21" s="4"/>
      <c r="BF21" s="8">
        <v>0</v>
      </c>
    </row>
    <row r="22" spans="1:58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66">
        <v>1</v>
      </c>
      <c r="L22" s="179"/>
      <c r="M22" s="179"/>
      <c r="N22" s="179"/>
      <c r="O22" s="179"/>
      <c r="P22" s="179"/>
      <c r="Q22" s="179"/>
      <c r="R22" s="180"/>
      <c r="S22" s="180"/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80"/>
      <c r="AE22" s="180"/>
      <c r="AF22" s="180"/>
      <c r="AG22" s="68"/>
      <c r="AH22" s="69"/>
      <c r="AI22" s="180"/>
      <c r="AJ22" s="180"/>
      <c r="AK22" s="179"/>
      <c r="AL22" s="179"/>
      <c r="AM22" s="179"/>
      <c r="AN22" s="179"/>
      <c r="AO22" s="23"/>
      <c r="AP22" s="23"/>
      <c r="AQ22" s="69"/>
      <c r="AR22" s="69"/>
      <c r="AS22" s="69"/>
      <c r="AT22" s="70"/>
      <c r="AU22" s="47"/>
      <c r="AV22" s="147"/>
      <c r="BF22" s="8">
        <f>SUM(BF13:BF21)</f>
        <v>0</v>
      </c>
    </row>
    <row r="23" spans="1:48" ht="13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>
        <v>1</v>
      </c>
      <c r="L23" s="253" t="s">
        <v>90</v>
      </c>
      <c r="M23" s="254"/>
      <c r="N23" s="254"/>
      <c r="O23" s="254"/>
      <c r="P23" s="254"/>
      <c r="Q23" s="254"/>
      <c r="R23" s="255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0"/>
      <c r="AU23" s="47"/>
      <c r="AV23" s="147"/>
    </row>
    <row r="24" spans="1:48" ht="13.5" customHeight="1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72">
        <v>1</v>
      </c>
      <c r="L24" s="299"/>
      <c r="M24" s="300"/>
      <c r="N24" s="300"/>
      <c r="O24" s="300"/>
      <c r="P24" s="300"/>
      <c r="Q24" s="300"/>
      <c r="R24" s="301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47"/>
      <c r="AV24" s="4"/>
    </row>
    <row r="25" spans="1:48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75">
        <v>1</v>
      </c>
      <c r="L25" s="176" t="s">
        <v>169</v>
      </c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76"/>
      <c r="AV25" s="4"/>
    </row>
    <row r="26" spans="1:48" ht="13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77">
        <v>1</v>
      </c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76"/>
      <c r="AV26" s="4"/>
    </row>
    <row r="27" spans="1:48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75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63" t="s">
        <v>91</v>
      </c>
      <c r="Y27" s="164"/>
      <c r="Z27" s="164"/>
      <c r="AA27" s="164"/>
      <c r="AB27" s="164"/>
      <c r="AC27" s="164"/>
      <c r="AD27" s="164"/>
      <c r="AE27" s="164"/>
      <c r="AF27" s="165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4"/>
    </row>
    <row r="28" spans="1:48" ht="13.5" customHeight="1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75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63"/>
      <c r="Y28" s="164"/>
      <c r="Z28" s="164"/>
      <c r="AA28" s="164"/>
      <c r="AB28" s="164"/>
      <c r="AC28" s="164"/>
      <c r="AD28" s="164"/>
      <c r="AE28" s="164"/>
      <c r="AF28" s="165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4"/>
    </row>
    <row r="29" spans="1:48" ht="13.5" customHeight="1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75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181" t="s">
        <v>92</v>
      </c>
      <c r="AL29" s="182"/>
      <c r="AM29" s="182"/>
      <c r="AN29" s="182"/>
      <c r="AO29" s="182"/>
      <c r="AP29" s="182"/>
      <c r="AQ29" s="182"/>
      <c r="AR29" s="182"/>
      <c r="AS29" s="182"/>
      <c r="AT29" s="183"/>
      <c r="AU29" s="79"/>
      <c r="AV29" s="4"/>
    </row>
    <row r="30" spans="1:48" ht="12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160" t="s">
        <v>93</v>
      </c>
      <c r="L30" s="161"/>
      <c r="M30" s="161"/>
      <c r="N30" s="161"/>
      <c r="O30" s="161"/>
      <c r="P30" s="161"/>
      <c r="Q30" s="161"/>
      <c r="R30" s="161"/>
      <c r="S30" s="161"/>
      <c r="T30" s="162"/>
      <c r="U30" s="160" t="s">
        <v>94</v>
      </c>
      <c r="V30" s="161"/>
      <c r="W30" s="161"/>
      <c r="X30" s="161"/>
      <c r="Y30" s="161"/>
      <c r="Z30" s="162"/>
      <c r="AA30" s="160" t="s">
        <v>95</v>
      </c>
      <c r="AB30" s="162"/>
      <c r="AC30" s="80"/>
      <c r="AD30" s="249" t="s">
        <v>96</v>
      </c>
      <c r="AE30" s="161"/>
      <c r="AF30" s="161"/>
      <c r="AG30" s="161"/>
      <c r="AH30" s="161"/>
      <c r="AI30" s="250"/>
      <c r="AJ30" s="81"/>
      <c r="AK30" s="160" t="s">
        <v>97</v>
      </c>
      <c r="AL30" s="161"/>
      <c r="AM30" s="161"/>
      <c r="AN30" s="161"/>
      <c r="AO30" s="162"/>
      <c r="AP30" s="160" t="s">
        <v>98</v>
      </c>
      <c r="AQ30" s="161"/>
      <c r="AR30" s="161"/>
      <c r="AS30" s="161"/>
      <c r="AT30" s="162"/>
      <c r="AU30" s="82"/>
      <c r="AV30" s="6"/>
    </row>
    <row r="31" spans="1:48" ht="12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66" t="s">
        <v>99</v>
      </c>
      <c r="L31" s="167"/>
      <c r="M31" s="167"/>
      <c r="N31" s="167"/>
      <c r="O31" s="167"/>
      <c r="P31" s="167"/>
      <c r="Q31" s="167"/>
      <c r="R31" s="167"/>
      <c r="S31" s="167"/>
      <c r="T31" s="168"/>
      <c r="U31" s="151" t="s">
        <v>95</v>
      </c>
      <c r="V31" s="152"/>
      <c r="W31" s="152"/>
      <c r="X31" s="152"/>
      <c r="Y31" s="152"/>
      <c r="Z31" s="153"/>
      <c r="AA31" s="169"/>
      <c r="AB31" s="170"/>
      <c r="AC31" s="83"/>
      <c r="AD31" s="184">
        <v>39.6</v>
      </c>
      <c r="AE31" s="185"/>
      <c r="AF31" s="185"/>
      <c r="AG31" s="185"/>
      <c r="AH31" s="185"/>
      <c r="AI31" s="186"/>
      <c r="AJ31" s="84"/>
      <c r="AK31" s="201" t="s">
        <v>100</v>
      </c>
      <c r="AL31" s="202"/>
      <c r="AM31" s="202"/>
      <c r="AN31" s="202"/>
      <c r="AO31" s="203"/>
      <c r="AP31" s="151" t="s">
        <v>101</v>
      </c>
      <c r="AQ31" s="152"/>
      <c r="AR31" s="152"/>
      <c r="AS31" s="152"/>
      <c r="AT31" s="153"/>
      <c r="AU31" s="85"/>
      <c r="AV31" s="6"/>
    </row>
    <row r="32" spans="1:48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48" t="s">
        <v>102</v>
      </c>
      <c r="L32" s="149"/>
      <c r="M32" s="149"/>
      <c r="N32" s="149"/>
      <c r="O32" s="149"/>
      <c r="P32" s="149"/>
      <c r="Q32" s="149"/>
      <c r="R32" s="149"/>
      <c r="S32" s="149"/>
      <c r="T32" s="150"/>
      <c r="U32" s="151" t="s">
        <v>103</v>
      </c>
      <c r="V32" s="152"/>
      <c r="W32" s="152"/>
      <c r="X32" s="152"/>
      <c r="Y32" s="152"/>
      <c r="Z32" s="153"/>
      <c r="AA32" s="169"/>
      <c r="AB32" s="170"/>
      <c r="AC32" s="86"/>
      <c r="AD32" s="184">
        <v>6.8</v>
      </c>
      <c r="AE32" s="185"/>
      <c r="AF32" s="185"/>
      <c r="AG32" s="185"/>
      <c r="AH32" s="185"/>
      <c r="AI32" s="186"/>
      <c r="AJ32" s="87"/>
      <c r="AK32" s="201" t="s">
        <v>104</v>
      </c>
      <c r="AL32" s="202"/>
      <c r="AM32" s="202"/>
      <c r="AN32" s="202"/>
      <c r="AO32" s="203"/>
      <c r="AP32" s="151" t="s">
        <v>105</v>
      </c>
      <c r="AQ32" s="152"/>
      <c r="AR32" s="152"/>
      <c r="AS32" s="152"/>
      <c r="AT32" s="153"/>
      <c r="AU32" s="85"/>
      <c r="AV32" s="6"/>
    </row>
    <row r="33" spans="1:48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48" t="s">
        <v>106</v>
      </c>
      <c r="L33" s="149"/>
      <c r="M33" s="149"/>
      <c r="N33" s="149"/>
      <c r="O33" s="149"/>
      <c r="P33" s="149"/>
      <c r="Q33" s="149"/>
      <c r="R33" s="149"/>
      <c r="S33" s="149"/>
      <c r="T33" s="150"/>
      <c r="U33" s="151" t="s">
        <v>103</v>
      </c>
      <c r="V33" s="152"/>
      <c r="W33" s="152"/>
      <c r="X33" s="152"/>
      <c r="Y33" s="152"/>
      <c r="Z33" s="153"/>
      <c r="AA33" s="169"/>
      <c r="AB33" s="170"/>
      <c r="AC33" s="88"/>
      <c r="AD33" s="184">
        <v>14.9</v>
      </c>
      <c r="AE33" s="185"/>
      <c r="AF33" s="185"/>
      <c r="AG33" s="185"/>
      <c r="AH33" s="185"/>
      <c r="AI33" s="186"/>
      <c r="AJ33" s="89"/>
      <c r="AK33" s="201" t="s">
        <v>107</v>
      </c>
      <c r="AL33" s="202"/>
      <c r="AM33" s="202"/>
      <c r="AN33" s="202"/>
      <c r="AO33" s="203"/>
      <c r="AP33" s="246" t="s">
        <v>108</v>
      </c>
      <c r="AQ33" s="247"/>
      <c r="AR33" s="247"/>
      <c r="AS33" s="247"/>
      <c r="AT33" s="248"/>
      <c r="AU33" s="90"/>
      <c r="AV33" s="6"/>
    </row>
    <row r="34" spans="1:48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48" t="s">
        <v>109</v>
      </c>
      <c r="L34" s="149"/>
      <c r="M34" s="149"/>
      <c r="N34" s="149"/>
      <c r="O34" s="149"/>
      <c r="P34" s="149"/>
      <c r="Q34" s="149"/>
      <c r="R34" s="149"/>
      <c r="S34" s="149"/>
      <c r="T34" s="150"/>
      <c r="U34" s="151" t="s">
        <v>110</v>
      </c>
      <c r="V34" s="152"/>
      <c r="W34" s="152"/>
      <c r="X34" s="152"/>
      <c r="Y34" s="152"/>
      <c r="Z34" s="153"/>
      <c r="AA34" s="169"/>
      <c r="AB34" s="170"/>
      <c r="AC34" s="91"/>
      <c r="AD34" s="184">
        <v>6.16</v>
      </c>
      <c r="AE34" s="185"/>
      <c r="AF34" s="185"/>
      <c r="AG34" s="185"/>
      <c r="AH34" s="185"/>
      <c r="AI34" s="186"/>
      <c r="AJ34" s="92"/>
      <c r="AK34" s="201" t="s">
        <v>111</v>
      </c>
      <c r="AL34" s="202"/>
      <c r="AM34" s="202"/>
      <c r="AN34" s="202"/>
      <c r="AO34" s="203"/>
      <c r="AP34" s="151" t="s">
        <v>112</v>
      </c>
      <c r="AQ34" s="152"/>
      <c r="AR34" s="152"/>
      <c r="AS34" s="152"/>
      <c r="AT34" s="153"/>
      <c r="AU34" s="85"/>
      <c r="AV34" s="6"/>
    </row>
    <row r="35" spans="1:48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148" t="s">
        <v>113</v>
      </c>
      <c r="L35" s="149"/>
      <c r="M35" s="149"/>
      <c r="N35" s="149"/>
      <c r="O35" s="149"/>
      <c r="P35" s="149"/>
      <c r="Q35" s="149"/>
      <c r="R35" s="149"/>
      <c r="S35" s="149"/>
      <c r="T35" s="150"/>
      <c r="U35" s="151" t="s">
        <v>114</v>
      </c>
      <c r="V35" s="152"/>
      <c r="W35" s="152"/>
      <c r="X35" s="152"/>
      <c r="Y35" s="152"/>
      <c r="Z35" s="153"/>
      <c r="AA35" s="169"/>
      <c r="AB35" s="170"/>
      <c r="AC35" s="88"/>
      <c r="AD35" s="243">
        <f>AD31/AD34*10</f>
        <v>64.28571428571429</v>
      </c>
      <c r="AE35" s="244"/>
      <c r="AF35" s="244"/>
      <c r="AG35" s="244"/>
      <c r="AH35" s="244"/>
      <c r="AI35" s="245"/>
      <c r="AJ35" s="89"/>
      <c r="AK35" s="201" t="s">
        <v>115</v>
      </c>
      <c r="AL35" s="202"/>
      <c r="AM35" s="202"/>
      <c r="AN35" s="202"/>
      <c r="AO35" s="203"/>
      <c r="AP35" s="151" t="s">
        <v>116</v>
      </c>
      <c r="AQ35" s="152"/>
      <c r="AR35" s="152"/>
      <c r="AS35" s="152"/>
      <c r="AT35" s="153"/>
      <c r="AU35" s="85"/>
      <c r="AV35" s="6"/>
    </row>
    <row r="36" spans="1:48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148" t="s">
        <v>117</v>
      </c>
      <c r="L36" s="149"/>
      <c r="M36" s="149"/>
      <c r="N36" s="149"/>
      <c r="O36" s="149"/>
      <c r="P36" s="149"/>
      <c r="Q36" s="149"/>
      <c r="R36" s="149"/>
      <c r="S36" s="149"/>
      <c r="T36" s="150"/>
      <c r="U36" s="151" t="s">
        <v>118</v>
      </c>
      <c r="V36" s="152"/>
      <c r="W36" s="152"/>
      <c r="X36" s="152"/>
      <c r="Y36" s="152"/>
      <c r="Z36" s="153"/>
      <c r="AA36" s="169"/>
      <c r="AB36" s="170"/>
      <c r="AC36" s="88"/>
      <c r="AD36" s="243">
        <f>AD33/AD34*10</f>
        <v>24.18831168831169</v>
      </c>
      <c r="AE36" s="244"/>
      <c r="AF36" s="244"/>
      <c r="AG36" s="244"/>
      <c r="AH36" s="244"/>
      <c r="AI36" s="245"/>
      <c r="AJ36" s="89"/>
      <c r="AK36" s="201" t="s">
        <v>119</v>
      </c>
      <c r="AL36" s="202"/>
      <c r="AM36" s="202"/>
      <c r="AN36" s="202"/>
      <c r="AO36" s="203"/>
      <c r="AP36" s="151" t="s">
        <v>120</v>
      </c>
      <c r="AQ36" s="152"/>
      <c r="AR36" s="152"/>
      <c r="AS36" s="152"/>
      <c r="AT36" s="153"/>
      <c r="AU36" s="85"/>
      <c r="AV36" s="6"/>
    </row>
    <row r="37" spans="1:57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148" t="s">
        <v>121</v>
      </c>
      <c r="L37" s="149"/>
      <c r="M37" s="149"/>
      <c r="N37" s="149"/>
      <c r="O37" s="149"/>
      <c r="P37" s="149"/>
      <c r="Q37" s="149"/>
      <c r="R37" s="149"/>
      <c r="S37" s="149"/>
      <c r="T37" s="150"/>
      <c r="U37" s="151" t="s">
        <v>103</v>
      </c>
      <c r="V37" s="152"/>
      <c r="W37" s="152"/>
      <c r="X37" s="152"/>
      <c r="Y37" s="152"/>
      <c r="Z37" s="153"/>
      <c r="AA37" s="169"/>
      <c r="AB37" s="170"/>
      <c r="AC37" s="91"/>
      <c r="AD37" s="243">
        <f>AD33/AD31*100</f>
        <v>37.62626262626262</v>
      </c>
      <c r="AE37" s="244"/>
      <c r="AF37" s="244"/>
      <c r="AG37" s="244"/>
      <c r="AH37" s="244"/>
      <c r="AI37" s="245"/>
      <c r="AJ37" s="92"/>
      <c r="AK37" s="201" t="s">
        <v>122</v>
      </c>
      <c r="AL37" s="202"/>
      <c r="AM37" s="202"/>
      <c r="AN37" s="202"/>
      <c r="AO37" s="203"/>
      <c r="AP37" s="151" t="s">
        <v>123</v>
      </c>
      <c r="AQ37" s="152"/>
      <c r="AR37" s="152"/>
      <c r="AS37" s="152"/>
      <c r="AT37" s="153"/>
      <c r="AU37" s="85"/>
      <c r="AV37" s="6"/>
      <c r="BE37" s="8">
        <f>IF(ISERR(SUM(#REF!)),12,SUM(#REF!))</f>
        <v>12</v>
      </c>
    </row>
    <row r="38" spans="1:58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48" t="str">
        <f>IF(OR(AD38=0,AD38=""),"Reticulocitos","Indice reticulocitario")</f>
        <v>Reticulocitos</v>
      </c>
      <c r="L38" s="149"/>
      <c r="M38" s="149"/>
      <c r="N38" s="149"/>
      <c r="O38" s="149"/>
      <c r="P38" s="149"/>
      <c r="Q38" s="149"/>
      <c r="R38" s="149"/>
      <c r="S38" s="149"/>
      <c r="T38" s="150"/>
      <c r="U38" s="151" t="str">
        <f>IF(OR(AD38=0,AD38=""),"%","")</f>
        <v>%</v>
      </c>
      <c r="V38" s="152"/>
      <c r="W38" s="152"/>
      <c r="X38" s="152"/>
      <c r="Y38" s="152"/>
      <c r="Z38" s="153"/>
      <c r="AA38" s="241" t="str">
        <f>IF(AA39=0,"vacio","vacio1")</f>
        <v>vacio1</v>
      </c>
      <c r="AB38" s="242"/>
      <c r="AC38" s="88"/>
      <c r="AD38" s="233">
        <f>IF(OR(AA38="vacio",AA38="vacio1"),"",BC39)</f>
      </c>
      <c r="AE38" s="234"/>
      <c r="AF38" s="234"/>
      <c r="AG38" s="234"/>
      <c r="AH38" s="234"/>
      <c r="AI38" s="235"/>
      <c r="AJ38" s="89"/>
      <c r="AK38" s="151" t="str">
        <f>IF(AD38="","hasta 1","")</f>
        <v>hasta 1</v>
      </c>
      <c r="AL38" s="152"/>
      <c r="AM38" s="152"/>
      <c r="AN38" s="152"/>
      <c r="AO38" s="153"/>
      <c r="AP38" s="151" t="str">
        <f>IF(AD38="","hasta 1,5","")</f>
        <v>hasta 1,5</v>
      </c>
      <c r="AQ38" s="152"/>
      <c r="AR38" s="152"/>
      <c r="AS38" s="152"/>
      <c r="AT38" s="153"/>
      <c r="AU38" s="85"/>
      <c r="AV38" s="6"/>
      <c r="AX38" s="93"/>
      <c r="BE38" s="17"/>
      <c r="BF38" s="17"/>
    </row>
    <row r="39" spans="1:58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148" t="str">
        <f>IF(BE39&gt;5,"Leucocitos Corregidos","Leucocitos")</f>
        <v>Leucocitos</v>
      </c>
      <c r="L39" s="149"/>
      <c r="M39" s="149"/>
      <c r="N39" s="149"/>
      <c r="O39" s="149"/>
      <c r="P39" s="149"/>
      <c r="Q39" s="149"/>
      <c r="R39" s="149"/>
      <c r="S39" s="149"/>
      <c r="T39" s="150"/>
      <c r="U39" s="151" t="s">
        <v>124</v>
      </c>
      <c r="V39" s="152"/>
      <c r="W39" s="152"/>
      <c r="X39" s="152"/>
      <c r="Y39" s="152"/>
      <c r="Z39" s="153"/>
      <c r="AA39" s="241">
        <v>8130</v>
      </c>
      <c r="AB39" s="242"/>
      <c r="AC39" s="207">
        <f>IF(BE39&lt;5,AA39,BF39)</f>
        <v>8130</v>
      </c>
      <c r="AD39" s="208"/>
      <c r="AE39" s="208"/>
      <c r="AF39" s="208"/>
      <c r="AG39" s="208"/>
      <c r="AH39" s="208"/>
      <c r="AI39" s="208"/>
      <c r="AJ39" s="209"/>
      <c r="AK39" s="201" t="s">
        <v>125</v>
      </c>
      <c r="AL39" s="202"/>
      <c r="AM39" s="202"/>
      <c r="AN39" s="202"/>
      <c r="AO39" s="203"/>
      <c r="AP39" s="151" t="s">
        <v>126</v>
      </c>
      <c r="AQ39" s="152"/>
      <c r="AR39" s="152"/>
      <c r="AS39" s="152"/>
      <c r="AT39" s="153"/>
      <c r="AU39" s="85"/>
      <c r="AV39" s="6"/>
      <c r="AX39" s="93" t="s">
        <v>127</v>
      </c>
      <c r="AZ39" s="8">
        <v>45</v>
      </c>
      <c r="BA39" s="8">
        <f>IF(OR(AA38="vacio",AA38="vacio1"),0,AA38*AD31/AZ39)</f>
        <v>0</v>
      </c>
      <c r="BB39" s="8">
        <f>IF(AD31&gt;30,3.25-(0.05*AD31),3.3-(0.05*AD31))</f>
        <v>1.2699999999999998</v>
      </c>
      <c r="BC39" s="8">
        <f>BA39/BB39</f>
        <v>0</v>
      </c>
      <c r="BD39" s="8" t="s">
        <v>128</v>
      </c>
      <c r="BE39" s="17">
        <f>SUM(IF(ISERR(#REF!),0,#REF!),IF(ISERR(#REF!),0,#REF!),IF(ISERR(#REF!),0,#REF!))</f>
        <v>0</v>
      </c>
      <c r="BF39" s="17">
        <f>(AA39*100)/(100+BE39)</f>
        <v>8130</v>
      </c>
    </row>
    <row r="40" spans="1:50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148" t="s">
        <v>129</v>
      </c>
      <c r="L40" s="149"/>
      <c r="M40" s="149"/>
      <c r="N40" s="149"/>
      <c r="O40" s="149"/>
      <c r="P40" s="149"/>
      <c r="Q40" s="149"/>
      <c r="R40" s="149"/>
      <c r="S40" s="149"/>
      <c r="T40" s="150"/>
      <c r="U40" s="151" t="s">
        <v>130</v>
      </c>
      <c r="V40" s="152"/>
      <c r="W40" s="152"/>
      <c r="X40" s="152"/>
      <c r="Y40" s="152"/>
      <c r="Z40" s="153"/>
      <c r="AA40" s="169">
        <v>0</v>
      </c>
      <c r="AB40" s="170"/>
      <c r="AC40" s="207">
        <f>AA40*AC39/100</f>
        <v>0</v>
      </c>
      <c r="AD40" s="208"/>
      <c r="AE40" s="208"/>
      <c r="AF40" s="208"/>
      <c r="AG40" s="208"/>
      <c r="AH40" s="208"/>
      <c r="AI40" s="208"/>
      <c r="AJ40" s="209"/>
      <c r="AK40" s="201" t="s">
        <v>131</v>
      </c>
      <c r="AL40" s="202"/>
      <c r="AM40" s="202"/>
      <c r="AN40" s="202"/>
      <c r="AO40" s="203"/>
      <c r="AP40" s="151" t="s">
        <v>131</v>
      </c>
      <c r="AQ40" s="152"/>
      <c r="AR40" s="152"/>
      <c r="AS40" s="152"/>
      <c r="AT40" s="153"/>
      <c r="AU40" s="85"/>
      <c r="AV40" s="6"/>
      <c r="AX40" s="94">
        <f aca="true" t="shared" si="4" ref="AX40:AX45">AC40</f>
        <v>0</v>
      </c>
    </row>
    <row r="41" spans="1:50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148" t="s">
        <v>132</v>
      </c>
      <c r="L41" s="149"/>
      <c r="M41" s="149"/>
      <c r="N41" s="149"/>
      <c r="O41" s="149"/>
      <c r="P41" s="149"/>
      <c r="Q41" s="149"/>
      <c r="R41" s="149"/>
      <c r="S41" s="149"/>
      <c r="T41" s="150"/>
      <c r="U41" s="173" t="s">
        <v>130</v>
      </c>
      <c r="V41" s="174"/>
      <c r="W41" s="174"/>
      <c r="X41" s="174"/>
      <c r="Y41" s="174"/>
      <c r="Z41" s="175"/>
      <c r="AA41" s="169">
        <v>98</v>
      </c>
      <c r="AB41" s="170"/>
      <c r="AC41" s="207">
        <f>AA41*AC39/100</f>
        <v>7967.4</v>
      </c>
      <c r="AD41" s="208"/>
      <c r="AE41" s="208"/>
      <c r="AF41" s="208"/>
      <c r="AG41" s="208"/>
      <c r="AH41" s="208"/>
      <c r="AI41" s="208"/>
      <c r="AJ41" s="209"/>
      <c r="AK41" s="201" t="s">
        <v>133</v>
      </c>
      <c r="AL41" s="202"/>
      <c r="AM41" s="202"/>
      <c r="AN41" s="202"/>
      <c r="AO41" s="203"/>
      <c r="AP41" s="151" t="s">
        <v>134</v>
      </c>
      <c r="AQ41" s="152"/>
      <c r="AR41" s="152"/>
      <c r="AS41" s="152"/>
      <c r="AT41" s="153"/>
      <c r="AU41" s="85"/>
      <c r="AV41" s="6"/>
      <c r="AX41" s="94">
        <f t="shared" si="4"/>
        <v>7967.4</v>
      </c>
    </row>
    <row r="42" spans="1:50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148" t="s">
        <v>135</v>
      </c>
      <c r="L42" s="149"/>
      <c r="M42" s="149"/>
      <c r="N42" s="149"/>
      <c r="O42" s="149"/>
      <c r="P42" s="149"/>
      <c r="Q42" s="149"/>
      <c r="R42" s="149"/>
      <c r="S42" s="149"/>
      <c r="T42" s="150"/>
      <c r="U42" s="173" t="s">
        <v>130</v>
      </c>
      <c r="V42" s="174"/>
      <c r="W42" s="174"/>
      <c r="X42" s="174"/>
      <c r="Y42" s="174"/>
      <c r="Z42" s="175"/>
      <c r="AA42" s="169">
        <v>0</v>
      </c>
      <c r="AB42" s="170"/>
      <c r="AC42" s="207">
        <f>AA42*AC39/100</f>
        <v>0</v>
      </c>
      <c r="AD42" s="208"/>
      <c r="AE42" s="208"/>
      <c r="AF42" s="208"/>
      <c r="AG42" s="208"/>
      <c r="AH42" s="208"/>
      <c r="AI42" s="208"/>
      <c r="AJ42" s="209"/>
      <c r="AK42" s="201" t="s">
        <v>136</v>
      </c>
      <c r="AL42" s="202"/>
      <c r="AM42" s="202"/>
      <c r="AN42" s="202"/>
      <c r="AO42" s="203"/>
      <c r="AP42" s="151" t="s">
        <v>137</v>
      </c>
      <c r="AQ42" s="152"/>
      <c r="AR42" s="152"/>
      <c r="AS42" s="152"/>
      <c r="AT42" s="153"/>
      <c r="AU42" s="85"/>
      <c r="AV42" s="6"/>
      <c r="AX42" s="94">
        <f t="shared" si="4"/>
        <v>0</v>
      </c>
    </row>
    <row r="43" spans="1:50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148" t="s">
        <v>138</v>
      </c>
      <c r="L43" s="149"/>
      <c r="M43" s="149"/>
      <c r="N43" s="149"/>
      <c r="O43" s="149"/>
      <c r="P43" s="149"/>
      <c r="Q43" s="149"/>
      <c r="R43" s="149"/>
      <c r="S43" s="149"/>
      <c r="T43" s="150"/>
      <c r="U43" s="173" t="s">
        <v>130</v>
      </c>
      <c r="V43" s="174"/>
      <c r="W43" s="174"/>
      <c r="X43" s="174"/>
      <c r="Y43" s="174"/>
      <c r="Z43" s="175"/>
      <c r="AA43" s="169">
        <v>0</v>
      </c>
      <c r="AB43" s="170"/>
      <c r="AC43" s="207">
        <f>AA43*AC39/100</f>
        <v>0</v>
      </c>
      <c r="AD43" s="208"/>
      <c r="AE43" s="208"/>
      <c r="AF43" s="208"/>
      <c r="AG43" s="208"/>
      <c r="AH43" s="208"/>
      <c r="AI43" s="208"/>
      <c r="AJ43" s="209"/>
      <c r="AK43" s="201" t="s">
        <v>139</v>
      </c>
      <c r="AL43" s="202"/>
      <c r="AM43" s="202"/>
      <c r="AN43" s="202"/>
      <c r="AO43" s="203"/>
      <c r="AP43" s="151" t="s">
        <v>139</v>
      </c>
      <c r="AQ43" s="152"/>
      <c r="AR43" s="152"/>
      <c r="AS43" s="152"/>
      <c r="AT43" s="153"/>
      <c r="AU43" s="85"/>
      <c r="AV43" s="6"/>
      <c r="AX43" s="94">
        <f t="shared" si="4"/>
        <v>0</v>
      </c>
    </row>
    <row r="44" spans="1:50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148" t="s">
        <v>140</v>
      </c>
      <c r="L44" s="149"/>
      <c r="M44" s="149"/>
      <c r="N44" s="149"/>
      <c r="O44" s="149"/>
      <c r="P44" s="149"/>
      <c r="Q44" s="149"/>
      <c r="R44" s="149"/>
      <c r="S44" s="149"/>
      <c r="T44" s="150"/>
      <c r="U44" s="173" t="s">
        <v>130</v>
      </c>
      <c r="V44" s="174"/>
      <c r="W44" s="174"/>
      <c r="X44" s="174"/>
      <c r="Y44" s="174"/>
      <c r="Z44" s="175"/>
      <c r="AA44" s="169">
        <v>2</v>
      </c>
      <c r="AB44" s="170"/>
      <c r="AC44" s="207">
        <f>AA44*AC39/100</f>
        <v>162.6</v>
      </c>
      <c r="AD44" s="208"/>
      <c r="AE44" s="208"/>
      <c r="AF44" s="208"/>
      <c r="AG44" s="208"/>
      <c r="AH44" s="208"/>
      <c r="AI44" s="208"/>
      <c r="AJ44" s="209"/>
      <c r="AK44" s="201" t="s">
        <v>141</v>
      </c>
      <c r="AL44" s="202"/>
      <c r="AM44" s="202"/>
      <c r="AN44" s="202"/>
      <c r="AO44" s="203"/>
      <c r="AP44" s="151" t="s">
        <v>142</v>
      </c>
      <c r="AQ44" s="152"/>
      <c r="AR44" s="152"/>
      <c r="AS44" s="152"/>
      <c r="AT44" s="153"/>
      <c r="AU44" s="85"/>
      <c r="AV44" s="6"/>
      <c r="AX44" s="94">
        <f t="shared" si="4"/>
        <v>162.6</v>
      </c>
    </row>
    <row r="45" spans="1:50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148" t="s">
        <v>143</v>
      </c>
      <c r="L45" s="149"/>
      <c r="M45" s="149"/>
      <c r="N45" s="149"/>
      <c r="O45" s="149"/>
      <c r="P45" s="149"/>
      <c r="Q45" s="149"/>
      <c r="R45" s="149"/>
      <c r="S45" s="149"/>
      <c r="T45" s="150"/>
      <c r="U45" s="173" t="s">
        <v>130</v>
      </c>
      <c r="V45" s="174"/>
      <c r="W45" s="174"/>
      <c r="X45" s="174"/>
      <c r="Y45" s="174"/>
      <c r="Z45" s="175"/>
      <c r="AA45" s="169">
        <v>0</v>
      </c>
      <c r="AB45" s="170"/>
      <c r="AC45" s="207">
        <f>AA45*AC39/100</f>
        <v>0</v>
      </c>
      <c r="AD45" s="208"/>
      <c r="AE45" s="208"/>
      <c r="AF45" s="208"/>
      <c r="AG45" s="208"/>
      <c r="AH45" s="208"/>
      <c r="AI45" s="208"/>
      <c r="AJ45" s="209"/>
      <c r="AK45" s="201" t="s">
        <v>144</v>
      </c>
      <c r="AL45" s="202"/>
      <c r="AM45" s="202"/>
      <c r="AN45" s="202"/>
      <c r="AO45" s="203"/>
      <c r="AP45" s="151" t="s">
        <v>145</v>
      </c>
      <c r="AQ45" s="152"/>
      <c r="AR45" s="152"/>
      <c r="AS45" s="152"/>
      <c r="AT45" s="153"/>
      <c r="AU45" s="85"/>
      <c r="AV45" s="6"/>
      <c r="AX45" s="94">
        <f t="shared" si="4"/>
        <v>0</v>
      </c>
    </row>
    <row r="46" spans="1:48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148" t="s">
        <v>146</v>
      </c>
      <c r="L46" s="149"/>
      <c r="M46" s="149"/>
      <c r="N46" s="149"/>
      <c r="O46" s="149"/>
      <c r="P46" s="149"/>
      <c r="Q46" s="149"/>
      <c r="R46" s="149"/>
      <c r="S46" s="149"/>
      <c r="T46" s="150"/>
      <c r="U46" s="173" t="s">
        <v>124</v>
      </c>
      <c r="V46" s="174"/>
      <c r="W46" s="174"/>
      <c r="X46" s="174"/>
      <c r="Y46" s="174"/>
      <c r="Z46" s="175"/>
      <c r="AA46" s="169"/>
      <c r="AB46" s="170"/>
      <c r="AC46" s="95"/>
      <c r="AD46" s="236"/>
      <c r="AE46" s="208"/>
      <c r="AF46" s="208"/>
      <c r="AG46" s="208"/>
      <c r="AH46" s="208"/>
      <c r="AI46" s="237"/>
      <c r="AJ46" s="89"/>
      <c r="AK46" s="201" t="s">
        <v>147</v>
      </c>
      <c r="AL46" s="202"/>
      <c r="AM46" s="202"/>
      <c r="AN46" s="202"/>
      <c r="AO46" s="203"/>
      <c r="AP46" s="151" t="s">
        <v>148</v>
      </c>
      <c r="AQ46" s="152"/>
      <c r="AR46" s="152"/>
      <c r="AS46" s="152"/>
      <c r="AT46" s="153"/>
      <c r="AU46" s="85"/>
      <c r="AV46" s="6"/>
    </row>
    <row r="47" spans="1:48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148" t="s">
        <v>149</v>
      </c>
      <c r="L47" s="149"/>
      <c r="M47" s="149"/>
      <c r="N47" s="149"/>
      <c r="O47" s="149"/>
      <c r="P47" s="149"/>
      <c r="Q47" s="149"/>
      <c r="R47" s="149"/>
      <c r="S47" s="149"/>
      <c r="T47" s="150"/>
      <c r="U47" s="173"/>
      <c r="V47" s="174"/>
      <c r="W47" s="174"/>
      <c r="X47" s="174"/>
      <c r="Y47" s="174"/>
      <c r="Z47" s="175"/>
      <c r="AA47" s="201"/>
      <c r="AB47" s="203"/>
      <c r="AC47" s="96"/>
      <c r="AD47" s="238" t="s">
        <v>150</v>
      </c>
      <c r="AE47" s="239"/>
      <c r="AF47" s="239"/>
      <c r="AG47" s="239"/>
      <c r="AH47" s="239"/>
      <c r="AI47" s="240"/>
      <c r="AJ47" s="97"/>
      <c r="AK47" s="173"/>
      <c r="AL47" s="174"/>
      <c r="AM47" s="174"/>
      <c r="AN47" s="174"/>
      <c r="AO47" s="175"/>
      <c r="AP47" s="151"/>
      <c r="AQ47" s="152"/>
      <c r="AR47" s="152"/>
      <c r="AS47" s="152"/>
      <c r="AT47" s="153"/>
      <c r="AU47" s="85"/>
      <c r="AV47" s="6"/>
    </row>
    <row r="48" spans="1:48" ht="12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219" t="s">
        <v>151</v>
      </c>
      <c r="L48" s="220"/>
      <c r="M48" s="220"/>
      <c r="N48" s="220"/>
      <c r="O48" s="220"/>
      <c r="P48" s="220"/>
      <c r="Q48" s="220"/>
      <c r="R48" s="220"/>
      <c r="S48" s="220"/>
      <c r="T48" s="221"/>
      <c r="U48" s="204"/>
      <c r="V48" s="205"/>
      <c r="W48" s="205"/>
      <c r="X48" s="205"/>
      <c r="Y48" s="205"/>
      <c r="Z48" s="206"/>
      <c r="AA48" s="222"/>
      <c r="AB48" s="223"/>
      <c r="AC48" s="98"/>
      <c r="AD48" s="213" t="s">
        <v>150</v>
      </c>
      <c r="AE48" s="214"/>
      <c r="AF48" s="214"/>
      <c r="AG48" s="214"/>
      <c r="AH48" s="214"/>
      <c r="AI48" s="215"/>
      <c r="AJ48" s="99"/>
      <c r="AK48" s="204"/>
      <c r="AL48" s="205"/>
      <c r="AM48" s="205"/>
      <c r="AN48" s="205"/>
      <c r="AO48" s="206"/>
      <c r="AP48" s="210"/>
      <c r="AQ48" s="211"/>
      <c r="AR48" s="211"/>
      <c r="AS48" s="211"/>
      <c r="AT48" s="212"/>
      <c r="AU48" s="85"/>
      <c r="AV48" s="6"/>
    </row>
    <row r="49" spans="1:48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100"/>
      <c r="L49" s="12" t="s">
        <v>152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85"/>
      <c r="AV49" s="6"/>
    </row>
    <row r="50" spans="1:48" ht="6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101">
        <v>1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6"/>
    </row>
    <row r="51" spans="1:48" ht="12" customHeight="1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190">
        <v>1</v>
      </c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1"/>
      <c r="Z51" s="192"/>
      <c r="AA51" s="193"/>
      <c r="AB51" s="193"/>
      <c r="AC51" s="194"/>
      <c r="AD51" s="102"/>
      <c r="AE51" s="195"/>
      <c r="AF51" s="196"/>
      <c r="AG51" s="196"/>
      <c r="AH51" s="196"/>
      <c r="AI51" s="197"/>
      <c r="AJ51" s="103"/>
      <c r="AK51" s="198" t="s">
        <v>92</v>
      </c>
      <c r="AL51" s="199"/>
      <c r="AM51" s="199"/>
      <c r="AN51" s="199"/>
      <c r="AO51" s="199"/>
      <c r="AP51" s="199"/>
      <c r="AQ51" s="199"/>
      <c r="AR51" s="199"/>
      <c r="AS51" s="199"/>
      <c r="AT51" s="200"/>
      <c r="AU51" s="85"/>
      <c r="AV51" s="6"/>
    </row>
    <row r="52" spans="1:48" ht="12" customHeight="1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160" t="s">
        <v>153</v>
      </c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2"/>
      <c r="Z52" s="160" t="s">
        <v>94</v>
      </c>
      <c r="AA52" s="161"/>
      <c r="AB52" s="161"/>
      <c r="AC52" s="162"/>
      <c r="AD52" s="160" t="s">
        <v>96</v>
      </c>
      <c r="AE52" s="161"/>
      <c r="AF52" s="161"/>
      <c r="AG52" s="161"/>
      <c r="AH52" s="161"/>
      <c r="AI52" s="161"/>
      <c r="AJ52" s="162"/>
      <c r="AK52" s="160" t="s">
        <v>97</v>
      </c>
      <c r="AL52" s="161"/>
      <c r="AM52" s="161"/>
      <c r="AN52" s="161"/>
      <c r="AO52" s="162"/>
      <c r="AP52" s="160" t="s">
        <v>98</v>
      </c>
      <c r="AQ52" s="161"/>
      <c r="AR52" s="161"/>
      <c r="AS52" s="161"/>
      <c r="AT52" s="162"/>
      <c r="AU52" s="82"/>
      <c r="AV52" s="6"/>
    </row>
    <row r="53" spans="1:48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224" t="s">
        <v>154</v>
      </c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6"/>
      <c r="Z53" s="227" t="s">
        <v>155</v>
      </c>
      <c r="AA53" s="228"/>
      <c r="AB53" s="228"/>
      <c r="AC53" s="229"/>
      <c r="AD53" s="104"/>
      <c r="AE53" s="230">
        <v>15.6</v>
      </c>
      <c r="AF53" s="231"/>
      <c r="AG53" s="231"/>
      <c r="AH53" s="231"/>
      <c r="AI53" s="232"/>
      <c r="AJ53" s="105"/>
      <c r="AK53" s="216" t="s">
        <v>156</v>
      </c>
      <c r="AL53" s="217"/>
      <c r="AM53" s="217"/>
      <c r="AN53" s="217"/>
      <c r="AO53" s="218"/>
      <c r="AP53" s="216" t="s">
        <v>157</v>
      </c>
      <c r="AQ53" s="217"/>
      <c r="AR53" s="217"/>
      <c r="AS53" s="217"/>
      <c r="AT53" s="218"/>
      <c r="AU53" s="85"/>
      <c r="AV53" s="6"/>
    </row>
    <row r="54" spans="1:48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166" t="s">
        <v>158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8"/>
      <c r="Z54" s="173" t="s">
        <v>155</v>
      </c>
      <c r="AA54" s="174"/>
      <c r="AB54" s="174"/>
      <c r="AC54" s="175"/>
      <c r="AD54" s="106"/>
      <c r="AE54" s="233">
        <v>0.73</v>
      </c>
      <c r="AF54" s="234"/>
      <c r="AG54" s="234"/>
      <c r="AH54" s="234"/>
      <c r="AI54" s="235"/>
      <c r="AJ54" s="107"/>
      <c r="AK54" s="151" t="s">
        <v>159</v>
      </c>
      <c r="AL54" s="152"/>
      <c r="AM54" s="152"/>
      <c r="AN54" s="152"/>
      <c r="AO54" s="153"/>
      <c r="AP54" s="151" t="s">
        <v>159</v>
      </c>
      <c r="AQ54" s="152"/>
      <c r="AR54" s="152"/>
      <c r="AS54" s="152"/>
      <c r="AT54" s="153"/>
      <c r="AU54" s="85"/>
      <c r="AV54" s="6"/>
    </row>
    <row r="55" spans="1:48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166" t="s">
        <v>160</v>
      </c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/>
      <c r="Z55" s="173" t="s">
        <v>155</v>
      </c>
      <c r="AA55" s="174"/>
      <c r="AB55" s="174"/>
      <c r="AC55" s="175"/>
      <c r="AD55" s="108"/>
      <c r="AE55" s="184">
        <v>91</v>
      </c>
      <c r="AF55" s="185"/>
      <c r="AG55" s="185"/>
      <c r="AH55" s="185"/>
      <c r="AI55" s="186"/>
      <c r="AJ55" s="107"/>
      <c r="AK55" s="151" t="s">
        <v>161</v>
      </c>
      <c r="AL55" s="152"/>
      <c r="AM55" s="152"/>
      <c r="AN55" s="152"/>
      <c r="AO55" s="153"/>
      <c r="AP55" s="151" t="s">
        <v>162</v>
      </c>
      <c r="AQ55" s="152"/>
      <c r="AR55" s="152"/>
      <c r="AS55" s="152"/>
      <c r="AT55" s="153"/>
      <c r="AU55" s="85"/>
      <c r="AV55" s="6"/>
    </row>
    <row r="56" spans="1:48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66" t="s">
        <v>163</v>
      </c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8"/>
      <c r="Z56" s="173" t="s">
        <v>164</v>
      </c>
      <c r="AA56" s="174"/>
      <c r="AB56" s="174"/>
      <c r="AC56" s="175"/>
      <c r="AD56" s="109"/>
      <c r="AE56" s="187">
        <v>29</v>
      </c>
      <c r="AF56" s="188"/>
      <c r="AG56" s="188"/>
      <c r="AH56" s="188"/>
      <c r="AI56" s="189"/>
      <c r="AJ56" s="110"/>
      <c r="AK56" s="151" t="s">
        <v>165</v>
      </c>
      <c r="AL56" s="152"/>
      <c r="AM56" s="152"/>
      <c r="AN56" s="152"/>
      <c r="AO56" s="153"/>
      <c r="AP56" s="151" t="s">
        <v>165</v>
      </c>
      <c r="AQ56" s="152"/>
      <c r="AR56" s="152"/>
      <c r="AS56" s="152"/>
      <c r="AT56" s="153"/>
      <c r="AU56" s="85"/>
      <c r="AV56" s="6"/>
    </row>
    <row r="57" spans="1:48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66" t="s">
        <v>166</v>
      </c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  <c r="Z57" s="173" t="s">
        <v>164</v>
      </c>
      <c r="AA57" s="174"/>
      <c r="AB57" s="174"/>
      <c r="AC57" s="175"/>
      <c r="AD57" s="106"/>
      <c r="AE57" s="184">
        <v>32</v>
      </c>
      <c r="AF57" s="185"/>
      <c r="AG57" s="185"/>
      <c r="AH57" s="185"/>
      <c r="AI57" s="186"/>
      <c r="AJ57" s="107"/>
      <c r="AK57" s="151" t="s">
        <v>165</v>
      </c>
      <c r="AL57" s="152"/>
      <c r="AM57" s="152"/>
      <c r="AN57" s="152"/>
      <c r="AO57" s="153"/>
      <c r="AP57" s="151" t="s">
        <v>165</v>
      </c>
      <c r="AQ57" s="152"/>
      <c r="AR57" s="152"/>
      <c r="AS57" s="152"/>
      <c r="AT57" s="153"/>
      <c r="AU57" s="85"/>
      <c r="AV57" s="6"/>
    </row>
    <row r="58" spans="1:4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 t="s">
        <v>43</v>
      </c>
      <c r="AU58" s="29"/>
      <c r="AV58" s="6"/>
    </row>
    <row r="59" spans="1:4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101">
        <v>1</v>
      </c>
      <c r="L59" s="111" t="s">
        <v>167</v>
      </c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27"/>
      <c r="AU59" s="40"/>
      <c r="AV59" s="6"/>
    </row>
    <row r="60" spans="1:4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112">
        <v>1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7"/>
      <c r="AU60" s="40"/>
      <c r="AV60" s="6"/>
    </row>
    <row r="61" spans="1:4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112">
        <v>1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4"/>
      <c r="AL61" s="114"/>
      <c r="AM61" s="114"/>
      <c r="AN61" s="114"/>
      <c r="AO61" s="114"/>
      <c r="AP61" s="23"/>
      <c r="AQ61" s="23"/>
      <c r="AR61" s="23"/>
      <c r="AS61" s="23"/>
      <c r="AT61" s="39"/>
      <c r="AU61" s="40"/>
      <c r="AV61" s="6"/>
    </row>
    <row r="62" spans="1:48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112">
        <v>1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4"/>
      <c r="AL62" s="114"/>
      <c r="AM62" s="114"/>
      <c r="AN62" s="114"/>
      <c r="AO62" s="114"/>
      <c r="AP62" s="23"/>
      <c r="AQ62" s="23"/>
      <c r="AR62" s="23"/>
      <c r="AS62" s="23"/>
      <c r="AT62" s="29"/>
      <c r="AU62" s="29"/>
      <c r="AV62" s="6"/>
    </row>
    <row r="63" spans="1:4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115">
        <v>1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4"/>
      <c r="AL63" s="114"/>
      <c r="AM63" s="114"/>
      <c r="AN63" s="114"/>
      <c r="AO63" s="114"/>
      <c r="AP63" s="23"/>
      <c r="AQ63" s="23"/>
      <c r="AR63" s="23"/>
      <c r="AS63" s="23"/>
      <c r="AT63" s="29"/>
      <c r="AU63" s="29"/>
      <c r="AV63" s="6"/>
    </row>
    <row r="64" spans="1:48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115">
        <v>1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23"/>
      <c r="AQ64" s="23"/>
      <c r="AR64" s="23"/>
      <c r="AS64" s="23"/>
      <c r="AT64" s="29"/>
      <c r="AU64" s="29"/>
      <c r="AV64" s="6"/>
    </row>
    <row r="65" spans="1:48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35"/>
      <c r="AQ65" s="35"/>
      <c r="AR65" s="35"/>
      <c r="AS65" s="35"/>
      <c r="AT65" s="29"/>
      <c r="AU65" s="29"/>
      <c r="AV65" s="6"/>
    </row>
    <row r="66" spans="1:48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40"/>
      <c r="AQ66" s="40"/>
      <c r="AR66" s="40"/>
      <c r="AS66" s="40"/>
      <c r="AT66" s="29"/>
      <c r="AU66" s="29"/>
      <c r="AV66" s="6"/>
    </row>
  </sheetData>
  <sheetProtection password="CF22" sheet="1" objects="1" scenarios="1" selectLockedCells="1" selectUnlockedCells="1"/>
  <mergeCells count="185">
    <mergeCell ref="AP42:AT42"/>
    <mergeCell ref="AP43:AT43"/>
    <mergeCell ref="AK44:AO44"/>
    <mergeCell ref="AK43:AO43"/>
    <mergeCell ref="K40:T40"/>
    <mergeCell ref="U40:Z40"/>
    <mergeCell ref="AA40:AB40"/>
    <mergeCell ref="AC14:AI15"/>
    <mergeCell ref="L16:P17"/>
    <mergeCell ref="L23:R24"/>
    <mergeCell ref="L19:P20"/>
    <mergeCell ref="Y16:AB17"/>
    <mergeCell ref="Q16:T17"/>
    <mergeCell ref="AA32:AB32"/>
    <mergeCell ref="AJ14:AN15"/>
    <mergeCell ref="AP31:AT31"/>
    <mergeCell ref="AM8:AT10"/>
    <mergeCell ref="AK31:AO31"/>
    <mergeCell ref="AC19:AJ20"/>
    <mergeCell ref="AK19:AT20"/>
    <mergeCell ref="V9:AK11"/>
    <mergeCell ref="T14:X15"/>
    <mergeCell ref="W16:X17"/>
    <mergeCell ref="Q19:AB20"/>
    <mergeCell ref="O1:Y2"/>
    <mergeCell ref="Z1:AR2"/>
    <mergeCell ref="AC21:AD22"/>
    <mergeCell ref="AE21:AF22"/>
    <mergeCell ref="AI21:AJ22"/>
    <mergeCell ref="AK21:AN22"/>
    <mergeCell ref="AC16:AE17"/>
    <mergeCell ref="AF16:AS17"/>
    <mergeCell ref="Z3:AR4"/>
    <mergeCell ref="L14:S15"/>
    <mergeCell ref="AD32:AI32"/>
    <mergeCell ref="U30:Z30"/>
    <mergeCell ref="AA30:AB30"/>
    <mergeCell ref="AD30:AI30"/>
    <mergeCell ref="AD31:AI31"/>
    <mergeCell ref="AP32:AT32"/>
    <mergeCell ref="K33:T33"/>
    <mergeCell ref="U33:Z33"/>
    <mergeCell ref="AA33:AB33"/>
    <mergeCell ref="AD33:AI33"/>
    <mergeCell ref="AK33:AO33"/>
    <mergeCell ref="AP33:AT33"/>
    <mergeCell ref="K32:T32"/>
    <mergeCell ref="U32:Z32"/>
    <mergeCell ref="AK32:AO32"/>
    <mergeCell ref="K36:T36"/>
    <mergeCell ref="U36:Z36"/>
    <mergeCell ref="AA36:AB36"/>
    <mergeCell ref="AD36:AI36"/>
    <mergeCell ref="AK34:AO34"/>
    <mergeCell ref="K35:T35"/>
    <mergeCell ref="U35:Z35"/>
    <mergeCell ref="AA35:AB35"/>
    <mergeCell ref="AD35:AI35"/>
    <mergeCell ref="K34:T34"/>
    <mergeCell ref="U34:Z34"/>
    <mergeCell ref="AA34:AB34"/>
    <mergeCell ref="AD34:AI34"/>
    <mergeCell ref="U37:Z37"/>
    <mergeCell ref="AA37:AB37"/>
    <mergeCell ref="AD37:AI37"/>
    <mergeCell ref="AP34:AT34"/>
    <mergeCell ref="AK35:AO35"/>
    <mergeCell ref="AP35:AT35"/>
    <mergeCell ref="AK37:AO37"/>
    <mergeCell ref="AP37:AT37"/>
    <mergeCell ref="AP36:AT36"/>
    <mergeCell ref="AK36:AO36"/>
    <mergeCell ref="K38:T38"/>
    <mergeCell ref="U38:Z38"/>
    <mergeCell ref="AA38:AB38"/>
    <mergeCell ref="AD38:AI38"/>
    <mergeCell ref="K39:T39"/>
    <mergeCell ref="U39:Z39"/>
    <mergeCell ref="AA39:AB39"/>
    <mergeCell ref="AK39:AO39"/>
    <mergeCell ref="AC39:AJ39"/>
    <mergeCell ref="AA42:AB42"/>
    <mergeCell ref="K41:T41"/>
    <mergeCell ref="U41:Z41"/>
    <mergeCell ref="AA41:AB41"/>
    <mergeCell ref="K42:T42"/>
    <mergeCell ref="U42:Z42"/>
    <mergeCell ref="AA45:AB45"/>
    <mergeCell ref="K43:T43"/>
    <mergeCell ref="U43:Z43"/>
    <mergeCell ref="AA43:AB43"/>
    <mergeCell ref="AA44:AB44"/>
    <mergeCell ref="K44:T44"/>
    <mergeCell ref="U44:Z44"/>
    <mergeCell ref="K45:T45"/>
    <mergeCell ref="U45:Z45"/>
    <mergeCell ref="K47:T47"/>
    <mergeCell ref="U47:Z47"/>
    <mergeCell ref="AA47:AB47"/>
    <mergeCell ref="AD46:AI46"/>
    <mergeCell ref="AD47:AI47"/>
    <mergeCell ref="K46:T46"/>
    <mergeCell ref="U46:Z46"/>
    <mergeCell ref="AA46:AB46"/>
    <mergeCell ref="AE55:AI55"/>
    <mergeCell ref="K53:Y53"/>
    <mergeCell ref="K54:Y54"/>
    <mergeCell ref="Z54:AC54"/>
    <mergeCell ref="Z53:AC53"/>
    <mergeCell ref="Z55:AC55"/>
    <mergeCell ref="K55:Y55"/>
    <mergeCell ref="AE53:AI53"/>
    <mergeCell ref="AE54:AI54"/>
    <mergeCell ref="AK54:AO54"/>
    <mergeCell ref="AP54:AT54"/>
    <mergeCell ref="K48:T48"/>
    <mergeCell ref="U48:Z48"/>
    <mergeCell ref="AA48:AB48"/>
    <mergeCell ref="K52:Y52"/>
    <mergeCell ref="Z52:AC52"/>
    <mergeCell ref="AP48:AT48"/>
    <mergeCell ref="AD48:AI48"/>
    <mergeCell ref="AP47:AT47"/>
    <mergeCell ref="AP45:AT45"/>
    <mergeCell ref="AP46:AT46"/>
    <mergeCell ref="AC45:AJ45"/>
    <mergeCell ref="AP40:AT40"/>
    <mergeCell ref="AP41:AT41"/>
    <mergeCell ref="AK41:AO41"/>
    <mergeCell ref="AC40:AJ40"/>
    <mergeCell ref="AK47:AO47"/>
    <mergeCell ref="AK45:AO45"/>
    <mergeCell ref="AC41:AJ41"/>
    <mergeCell ref="AK40:AO40"/>
    <mergeCell ref="AC42:AJ42"/>
    <mergeCell ref="AC43:AJ43"/>
    <mergeCell ref="AC44:AJ44"/>
    <mergeCell ref="K57:Y57"/>
    <mergeCell ref="AK52:AO52"/>
    <mergeCell ref="AP52:AT52"/>
    <mergeCell ref="K51:Y51"/>
    <mergeCell ref="Z51:AC51"/>
    <mergeCell ref="AE51:AI51"/>
    <mergeCell ref="AK51:AT51"/>
    <mergeCell ref="AD52:AJ52"/>
    <mergeCell ref="AK53:AO53"/>
    <mergeCell ref="AP53:AT53"/>
    <mergeCell ref="K56:Y56"/>
    <mergeCell ref="Z56:AC56"/>
    <mergeCell ref="AE56:AI56"/>
    <mergeCell ref="AK56:AO56"/>
    <mergeCell ref="AK29:AT29"/>
    <mergeCell ref="AK55:AO55"/>
    <mergeCell ref="AP55:AT55"/>
    <mergeCell ref="AE57:AI57"/>
    <mergeCell ref="AP56:AT56"/>
    <mergeCell ref="AP57:AT57"/>
    <mergeCell ref="AP44:AT44"/>
    <mergeCell ref="AK46:AO46"/>
    <mergeCell ref="AK42:AO42"/>
    <mergeCell ref="AK48:AO48"/>
    <mergeCell ref="X6:AI8"/>
    <mergeCell ref="Z57:AC57"/>
    <mergeCell ref="AK57:AO57"/>
    <mergeCell ref="L25:AT26"/>
    <mergeCell ref="L21:N22"/>
    <mergeCell ref="O21:Q22"/>
    <mergeCell ref="R21:S22"/>
    <mergeCell ref="T21:AB22"/>
    <mergeCell ref="AP30:AT30"/>
    <mergeCell ref="AK30:AO30"/>
    <mergeCell ref="X27:AF28"/>
    <mergeCell ref="K31:T31"/>
    <mergeCell ref="U31:Z31"/>
    <mergeCell ref="AA31:AB31"/>
    <mergeCell ref="CI1:CM1"/>
    <mergeCell ref="CN1:CV1"/>
    <mergeCell ref="L49:AT49"/>
    <mergeCell ref="AV22:AV23"/>
    <mergeCell ref="K37:T37"/>
    <mergeCell ref="AK38:AO38"/>
    <mergeCell ref="AP38:AT38"/>
    <mergeCell ref="AP39:AT39"/>
    <mergeCell ref="O3:Y4"/>
    <mergeCell ref="K30:T30"/>
  </mergeCells>
  <conditionalFormatting sqref="AA39:AB39">
    <cfRule type="cellIs" priority="1" dxfId="0" operator="notEqual" stopIfTrue="1">
      <formula>""</formula>
    </cfRule>
  </conditionalFormatting>
  <conditionalFormatting sqref="AC32 AJ32">
    <cfRule type="cellIs" priority="2" dxfId="1" operator="equal" stopIfTrue="1">
      <formula>0</formula>
    </cfRule>
    <cfRule type="cellIs" priority="3" dxfId="2" operator="notBetween" stopIfTrue="1">
      <formula>6</formula>
      <formula>7.9</formula>
    </cfRule>
  </conditionalFormatting>
  <conditionalFormatting sqref="AA38:AB38">
    <cfRule type="cellIs" priority="4" dxfId="0" operator="notEqual" stopIfTrue="1">
      <formula>"vacio"</formula>
    </cfRule>
  </conditionalFormatting>
  <conditionalFormatting sqref="AV22:AV23">
    <cfRule type="cellIs" priority="5" dxfId="3" operator="notEqual" stopIfTrue="1">
      <formula>""""""</formula>
    </cfRule>
  </conditionalFormatting>
  <printOptions horizontalCentered="1"/>
  <pageMargins left="0.1968503937007874" right="0.1968503937007874" top="0.1968503937007874" bottom="0" header="0" footer="0"/>
  <pageSetup errors="blank" fitToHeight="1" fitToWidth="1" horizontalDpi="600" verticalDpi="600" orientation="portrait" paperSize="9" r:id="rId4"/>
  <drawing r:id="rId3"/>
  <legacyDrawing r:id="rId2"/>
  <oleObjects>
    <oleObject progId="Word.Document.8" shapeId="14043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DiegoE</dc:creator>
  <cp:keywords/>
  <dc:description/>
  <cp:lastModifiedBy>Fernando</cp:lastModifiedBy>
  <dcterms:created xsi:type="dcterms:W3CDTF">2010-05-12T16:39:03Z</dcterms:created>
  <dcterms:modified xsi:type="dcterms:W3CDTF">2010-05-12T21:48:09Z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